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320" windowHeight="8475" activeTab="5"/>
  </bookViews>
  <sheets>
    <sheet name="日報" sheetId="1" r:id="rId1"/>
    <sheet name="北果入力" sheetId="2" r:id="rId2"/>
    <sheet name="大果入力" sheetId="3" r:id="rId3"/>
    <sheet name="HP" sheetId="4" r:id="rId4"/>
    <sheet name="HP (2)" sheetId="5" r:id="rId5"/>
    <sheet name="seiexcel" sheetId="6" r:id="rId6"/>
    <sheet name="前日" sheetId="7" r:id="rId7"/>
    <sheet name="品目一覧表" sheetId="8" r:id="rId8"/>
  </sheets>
  <definedNames>
    <definedName name="_xlnm.Print_Area" localSheetId="3">'HP'!$A$1:$K$45</definedName>
    <definedName name="_xlnm.Print_Area" localSheetId="4">'HP (2)'!$A$1:$K$45</definedName>
    <definedName name="_xlnm.Print_Area" localSheetId="5">'seiexcel'!$A$1:$K$45</definedName>
    <definedName name="_xlnm.Print_Area" localSheetId="2">'大果入力'!$A$1:$S$42</definedName>
    <definedName name="_xlnm.Print_Area" localSheetId="0">'日報'!$A$1:$BK$53</definedName>
    <definedName name="_xlnm.Print_Area" localSheetId="7">'品目一覧表'!$D$1:$O$36</definedName>
    <definedName name="_xlnm.Print_Area" localSheetId="1">'北果入力'!$A$1:$S$42</definedName>
  </definedNames>
  <calcPr fullCalcOnLoad="1"/>
</workbook>
</file>

<file path=xl/sharedStrings.xml><?xml version="1.0" encoding="utf-8"?>
<sst xmlns="http://schemas.openxmlformats.org/spreadsheetml/2006/main" count="1440" uniqueCount="519">
  <si>
    <t>ｋｇ</t>
  </si>
  <si>
    <t>主要品目</t>
  </si>
  <si>
    <t>数　量</t>
  </si>
  <si>
    <t>主要産地</t>
  </si>
  <si>
    <t>（円）</t>
  </si>
  <si>
    <t>ｋｇ</t>
  </si>
  <si>
    <t xml:space="preserve">   〔野菜〕</t>
  </si>
  <si>
    <t>月</t>
  </si>
  <si>
    <t>）</t>
  </si>
  <si>
    <t>野菜</t>
  </si>
  <si>
    <t>安値</t>
  </si>
  <si>
    <t>主要品目</t>
  </si>
  <si>
    <t>せり（入札）取引</t>
  </si>
  <si>
    <t>相対取引</t>
  </si>
  <si>
    <t>数量</t>
  </si>
  <si>
    <t>主要産地</t>
  </si>
  <si>
    <t>高値</t>
  </si>
  <si>
    <t>中値</t>
  </si>
  <si>
    <t>量目</t>
  </si>
  <si>
    <t>量目</t>
  </si>
  <si>
    <t>量目</t>
  </si>
  <si>
    <t xml:space="preserve">   〔果実〕</t>
  </si>
  <si>
    <t>野菜</t>
  </si>
  <si>
    <t>果実</t>
  </si>
  <si>
    <t>輸入果実</t>
  </si>
  <si>
    <t>主要品目</t>
  </si>
  <si>
    <t>数量</t>
  </si>
  <si>
    <t>主な産地</t>
  </si>
  <si>
    <t>単位</t>
  </si>
  <si>
    <t>市況</t>
  </si>
  <si>
    <t>（kg）</t>
  </si>
  <si>
    <t>種別</t>
  </si>
  <si>
    <t>取扱数量(kg)</t>
  </si>
  <si>
    <t>（注）</t>
  </si>
  <si>
    <t>果実</t>
  </si>
  <si>
    <t>野菜</t>
  </si>
  <si>
    <t>合計</t>
  </si>
  <si>
    <t>だいこん</t>
  </si>
  <si>
    <t>西洋にんじん</t>
  </si>
  <si>
    <t>果実</t>
  </si>
  <si>
    <t>10kg</t>
  </si>
  <si>
    <t>数量(kg)</t>
  </si>
  <si>
    <t>〔果実〕</t>
  </si>
  <si>
    <t>〔野菜〕</t>
  </si>
  <si>
    <t>徳島</t>
  </si>
  <si>
    <t>野菜</t>
  </si>
  <si>
    <t>果実</t>
  </si>
  <si>
    <t>１．この表は、午後２時現在集計のものです。</t>
  </si>
  <si>
    <t>4kg</t>
  </si>
  <si>
    <t>5kg</t>
  </si>
  <si>
    <t>白菜</t>
  </si>
  <si>
    <t>キャベツ</t>
  </si>
  <si>
    <t>ほうれんそう</t>
  </si>
  <si>
    <t>トマト</t>
  </si>
  <si>
    <t>きゅうり</t>
  </si>
  <si>
    <t>ばれいしょ</t>
  </si>
  <si>
    <t>たまねぎ</t>
  </si>
  <si>
    <t>レタス</t>
  </si>
  <si>
    <t>生しいたけ</t>
  </si>
  <si>
    <t>種別</t>
  </si>
  <si>
    <t>野菜</t>
  </si>
  <si>
    <t>果実</t>
  </si>
  <si>
    <t>輸入果実</t>
  </si>
  <si>
    <t>合計</t>
  </si>
  <si>
    <t>取扱数量(kg)</t>
  </si>
  <si>
    <t>主要品目</t>
  </si>
  <si>
    <t>〔野菜〕</t>
  </si>
  <si>
    <t>〔果実〕</t>
  </si>
  <si>
    <t>２．市況は「強い」「強保合」「保合」「弱保合」「弱い」の５段階です。ただし、ばらつきの多い</t>
  </si>
  <si>
    <t xml:space="preserve"> 場合は「まちまち」としています。</t>
  </si>
  <si>
    <t>３．価格の右の矢印は、前日分日報の価格と比較した値動きを示しています。ただし、前日に取引が</t>
  </si>
  <si>
    <t xml:space="preserve"> なかったか、前日と単位が異なる場合は空欄としています。</t>
  </si>
  <si>
    <t>数量</t>
  </si>
  <si>
    <t>単位</t>
  </si>
  <si>
    <t>高値</t>
  </si>
  <si>
    <t>安値</t>
  </si>
  <si>
    <t>主な産地</t>
  </si>
  <si>
    <t>（円）</t>
  </si>
  <si>
    <t>＊度重なる台風の影響で野菜相場が不安定になっているため、当分の間、上の４品目の卸売状況を公表します。</t>
  </si>
  <si>
    <t>◎〔 軟 弱 野 菜 〕</t>
  </si>
  <si>
    <t>→</t>
  </si>
  <si>
    <t>第三者販売</t>
  </si>
  <si>
    <t>せり（入札）取引</t>
  </si>
  <si>
    <t>相対取引</t>
  </si>
  <si>
    <t>年</t>
  </si>
  <si>
    <t>天候</t>
  </si>
  <si>
    <t>日</t>
  </si>
  <si>
    <t>（</t>
  </si>
  <si>
    <t>ｋｇ</t>
  </si>
  <si>
    <t>卸売業者計</t>
  </si>
  <si>
    <t>単位</t>
  </si>
  <si>
    <t>（規格）</t>
  </si>
  <si>
    <t>高値</t>
  </si>
  <si>
    <t>中値</t>
  </si>
  <si>
    <t>安値</t>
  </si>
  <si>
    <t>品目変更用コピー欄</t>
  </si>
  <si>
    <t>大阪府中央卸売市場日報（前日）</t>
  </si>
  <si>
    <t>ピーマン</t>
  </si>
  <si>
    <t>なんきん</t>
  </si>
  <si>
    <t>実えんどう</t>
  </si>
  <si>
    <t>いんげん</t>
  </si>
  <si>
    <t>かんしょ</t>
  </si>
  <si>
    <t>そら豆</t>
  </si>
  <si>
    <t>さといも</t>
  </si>
  <si>
    <t>長いも</t>
  </si>
  <si>
    <t>ブロッコリー</t>
  </si>
  <si>
    <t>ミニトマト</t>
  </si>
  <si>
    <t>まつたけ</t>
  </si>
  <si>
    <t>ふじ</t>
  </si>
  <si>
    <t>デラウェア</t>
  </si>
  <si>
    <t>もも</t>
  </si>
  <si>
    <t>すもも</t>
  </si>
  <si>
    <t>すいか</t>
  </si>
  <si>
    <t>いちご</t>
  </si>
  <si>
    <t>日報主要品目（青果）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</si>
  <si>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</si>
  <si>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</si>
  <si>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</si>
  <si>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</si>
  <si>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</si>
  <si>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</si>
  <si>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</si>
  <si>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</si>
  <si>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</si>
  <si>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</si>
  <si>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</si>
  <si>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</si>
  <si>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野菜</t>
  </si>
  <si>
    <t>だいこん</t>
  </si>
  <si>
    <t>西洋にんじん</t>
  </si>
  <si>
    <t>かぶら</t>
  </si>
  <si>
    <t>たけのこ</t>
  </si>
  <si>
    <t>白菜</t>
  </si>
  <si>
    <t>ごぼう</t>
  </si>
  <si>
    <t>ごぼう</t>
  </si>
  <si>
    <t>キャベツ</t>
  </si>
  <si>
    <t>たけのこ</t>
  </si>
  <si>
    <t>ほうれんそう</t>
  </si>
  <si>
    <t>れんこん</t>
  </si>
  <si>
    <t>青ねぎ</t>
  </si>
  <si>
    <t>ふき</t>
  </si>
  <si>
    <t>なす</t>
  </si>
  <si>
    <t>白ねぎ</t>
  </si>
  <si>
    <t>きくな</t>
  </si>
  <si>
    <t>トマト</t>
  </si>
  <si>
    <t>きゅうり</t>
  </si>
  <si>
    <t>なんきん</t>
  </si>
  <si>
    <t>ピーマン</t>
  </si>
  <si>
    <t>いんげん</t>
  </si>
  <si>
    <t>ばれいしょ</t>
  </si>
  <si>
    <t>かんしょ</t>
  </si>
  <si>
    <t>実えんどう</t>
  </si>
  <si>
    <t>長いも</t>
  </si>
  <si>
    <t>えだ豆</t>
  </si>
  <si>
    <t>そら豆</t>
  </si>
  <si>
    <t>たまねぎ</t>
  </si>
  <si>
    <t>さといも</t>
  </si>
  <si>
    <t>レタス</t>
  </si>
  <si>
    <t>長いも</t>
  </si>
  <si>
    <t>ブロッコリー</t>
  </si>
  <si>
    <t>ミニトマト</t>
  </si>
  <si>
    <t>生しいたけ</t>
  </si>
  <si>
    <t>うめ</t>
  </si>
  <si>
    <t>スイートコーン</t>
  </si>
  <si>
    <t>えのきたけ</t>
  </si>
  <si>
    <t>果実</t>
  </si>
  <si>
    <t>甘なつかん</t>
  </si>
  <si>
    <t>ハウスみかん</t>
  </si>
  <si>
    <t>つがる</t>
  </si>
  <si>
    <t>みかん</t>
  </si>
  <si>
    <t>甘なつかん</t>
  </si>
  <si>
    <t>はっさくかん</t>
  </si>
  <si>
    <t>二十世紀</t>
  </si>
  <si>
    <t>つがる</t>
  </si>
  <si>
    <t>ふじ</t>
  </si>
  <si>
    <t>いよかん</t>
  </si>
  <si>
    <t>清見オレンジ</t>
  </si>
  <si>
    <t>幸水</t>
  </si>
  <si>
    <t>二十世紀</t>
  </si>
  <si>
    <t>ジョナゴールド</t>
  </si>
  <si>
    <t>王林</t>
  </si>
  <si>
    <t>はっさくかん</t>
  </si>
  <si>
    <t>でこぽん</t>
  </si>
  <si>
    <t>ジョナゴールド</t>
  </si>
  <si>
    <t>もも</t>
  </si>
  <si>
    <t>豊水</t>
  </si>
  <si>
    <t>新高</t>
  </si>
  <si>
    <t>ポンカン</t>
  </si>
  <si>
    <t>清見オレンジ</t>
  </si>
  <si>
    <t>ふじ</t>
  </si>
  <si>
    <t>びわ</t>
  </si>
  <si>
    <t>すもも</t>
  </si>
  <si>
    <t>巨峰</t>
  </si>
  <si>
    <t>デラウェア</t>
  </si>
  <si>
    <t>平たね無柿</t>
  </si>
  <si>
    <t>新興</t>
  </si>
  <si>
    <t>ようなし</t>
  </si>
  <si>
    <t>ふじ</t>
  </si>
  <si>
    <t>でこぽん</t>
  </si>
  <si>
    <t>ジョナゴールド</t>
  </si>
  <si>
    <t>いちご</t>
  </si>
  <si>
    <t>さくらんぼ</t>
  </si>
  <si>
    <t>富有柿</t>
  </si>
  <si>
    <t>新興</t>
  </si>
  <si>
    <t>王林</t>
  </si>
  <si>
    <t>いちご</t>
  </si>
  <si>
    <t>すいか</t>
  </si>
  <si>
    <t>ピオーネ</t>
  </si>
  <si>
    <t>平たね無柿</t>
  </si>
  <si>
    <t>富有柿</t>
  </si>
  <si>
    <t>あんぽ柿</t>
  </si>
  <si>
    <t>王林</t>
  </si>
  <si>
    <t>温室メロン</t>
  </si>
  <si>
    <t>いちじく</t>
  </si>
  <si>
    <t>ピオーネ</t>
  </si>
  <si>
    <t>平たね無柿</t>
  </si>
  <si>
    <t>アンデスメロン</t>
  </si>
  <si>
    <t>すいか</t>
  </si>
  <si>
    <t>いちご</t>
  </si>
  <si>
    <t>キーウィ</t>
  </si>
  <si>
    <t>クインシー</t>
  </si>
  <si>
    <t>赤肉メロン</t>
  </si>
  <si>
    <t>温室メロン</t>
  </si>
  <si>
    <t>くり</t>
  </si>
  <si>
    <t>＊報告は、この表のとおりの品目順序でお願いします。</t>
  </si>
  <si>
    <t>温室メロン</t>
  </si>
  <si>
    <r>
      <t>１．この表は、午後4時30分現在の</t>
    </r>
    <r>
      <rPr>
        <sz val="10"/>
        <color indexed="10"/>
        <rFont val="ｺﾞｼｯｸ"/>
        <family val="3"/>
      </rPr>
      <t>せり値速報集計</t>
    </r>
    <r>
      <rPr>
        <sz val="10"/>
        <rFont val="ｺﾞｼｯｸ"/>
        <family val="3"/>
      </rPr>
      <t>のものです。</t>
    </r>
  </si>
  <si>
    <t>③｢日報｣｢ＨＰ｣を印刷してチェック</t>
  </si>
  <si>
    <t>④修正して掲示・保存用を再度印刷</t>
  </si>
  <si>
    <t>②日付・番号・天候・データの入力</t>
  </si>
  <si>
    <r>
      <t>　日付・番号・天候→</t>
    </r>
    <r>
      <rPr>
        <i/>
        <sz val="10"/>
        <color indexed="10"/>
        <rFont val="ｺﾞｼｯｸ"/>
        <family val="3"/>
      </rPr>
      <t>｢日報」</t>
    </r>
    <r>
      <rPr>
        <i/>
        <sz val="10"/>
        <rFont val="ｺﾞｼｯｸ"/>
        <family val="3"/>
      </rPr>
      <t>シート</t>
    </r>
  </si>
  <si>
    <r>
      <t>月初</t>
    </r>
    <r>
      <rPr>
        <b/>
        <sz val="10"/>
        <rFont val="ｺﾞｼｯｸ"/>
        <family val="3"/>
      </rPr>
      <t>は、①は行わない</t>
    </r>
  </si>
  <si>
    <r>
      <t>　北果・大果データ→</t>
    </r>
    <r>
      <rPr>
        <i/>
        <sz val="10"/>
        <color indexed="10"/>
        <rFont val="ｺﾞｼｯｸ"/>
        <family val="3"/>
      </rPr>
      <t>「・・入力」</t>
    </r>
    <r>
      <rPr>
        <i/>
        <sz val="10"/>
        <rFont val="ｺﾞｼｯｸ"/>
        <family val="3"/>
      </rPr>
      <t>シート</t>
    </r>
  </si>
  <si>
    <t>200g</t>
  </si>
  <si>
    <t>⑧個人端末でWebページに登載</t>
  </si>
  <si>
    <t>（注）</t>
  </si>
  <si>
    <r>
      <t>１．この表は、午後4時30分現在の</t>
    </r>
    <r>
      <rPr>
        <sz val="10"/>
        <color indexed="10"/>
        <rFont val="ｺﾞｼｯｸ"/>
        <family val="3"/>
      </rPr>
      <t>せり値速報集計</t>
    </r>
    <r>
      <rPr>
        <sz val="10"/>
        <rFont val="ｺﾞｼｯｸ"/>
        <family val="3"/>
      </rPr>
      <t>のものです。</t>
    </r>
  </si>
  <si>
    <t xml:space="preserve"> 場合は「まちまち」としています。</t>
  </si>
  <si>
    <t xml:space="preserve"> なかったか、前日と単位が異なる場合は空欄としています。</t>
  </si>
  <si>
    <t>上書き保存</t>
  </si>
  <si>
    <t>⑤左上のファイル→印刷を選び、［AdobePDF］でＰＤＦファイルを作成</t>
  </si>
  <si>
    <t xml:space="preserve">  徳島  他</t>
  </si>
  <si>
    <t>15kg</t>
  </si>
  <si>
    <t>大阪府中央卸売市場日報</t>
  </si>
  <si>
    <t>令</t>
  </si>
  <si>
    <t>和</t>
  </si>
  <si>
    <t>2kg</t>
  </si>
  <si>
    <t>なす</t>
  </si>
  <si>
    <t>8kg</t>
  </si>
  <si>
    <t xml:space="preserve">  北海道  他</t>
  </si>
  <si>
    <t>青ねぎ</t>
  </si>
  <si>
    <t>長野</t>
  </si>
  <si>
    <t>岐阜</t>
  </si>
  <si>
    <t>150g</t>
  </si>
  <si>
    <t>北海道</t>
  </si>
  <si>
    <t xml:space="preserve">  長野  他</t>
  </si>
  <si>
    <t>500g</t>
  </si>
  <si>
    <t>巨峰</t>
  </si>
  <si>
    <t>野菜</t>
  </si>
  <si>
    <t>果実</t>
  </si>
  <si>
    <t>高値</t>
  </si>
  <si>
    <t>安値</t>
  </si>
  <si>
    <t>種類計</t>
  </si>
  <si>
    <t>大果</t>
  </si>
  <si>
    <t>北果</t>
  </si>
  <si>
    <t>卸売業者</t>
  </si>
  <si>
    <t>計</t>
  </si>
  <si>
    <t>大果</t>
  </si>
  <si>
    <t>北果</t>
  </si>
  <si>
    <t>市況</t>
  </si>
  <si>
    <t>青果総合計</t>
  </si>
  <si>
    <t>計</t>
  </si>
  <si>
    <t>取引方法別卸売数量（トン）</t>
  </si>
  <si>
    <t>市況</t>
  </si>
  <si>
    <t>せり（入札）取引</t>
  </si>
  <si>
    <t>相対取引</t>
  </si>
  <si>
    <t>第三者販売</t>
  </si>
  <si>
    <t>野菜</t>
  </si>
  <si>
    <t>果実</t>
  </si>
  <si>
    <t>輸入果実</t>
  </si>
  <si>
    <t>種類別</t>
  </si>
  <si>
    <t>種類別</t>
  </si>
  <si>
    <t>3.6kg</t>
  </si>
  <si>
    <t>100g</t>
  </si>
  <si>
    <t>400g</t>
  </si>
  <si>
    <t>350g</t>
  </si>
  <si>
    <t>取引方法別卸売数量（㌧）</t>
  </si>
  <si>
    <t>第三者販売</t>
  </si>
  <si>
    <t>相対取引</t>
  </si>
  <si>
    <t>せり（入札）取引</t>
  </si>
  <si>
    <t>せり（入札）取引</t>
  </si>
  <si>
    <t>相対取引</t>
  </si>
  <si>
    <t>第三者販売</t>
  </si>
  <si>
    <t>大阪府中央卸売市場日報</t>
  </si>
  <si>
    <t xml:space="preserve">  福島  他</t>
  </si>
  <si>
    <t>卸売価格</t>
  </si>
  <si>
    <t>ごぼう</t>
  </si>
  <si>
    <t>つがる</t>
  </si>
  <si>
    <t>二十世紀</t>
  </si>
  <si>
    <t>豊水</t>
  </si>
  <si>
    <t>いちじく</t>
  </si>
  <si>
    <t>保合</t>
  </si>
  <si>
    <t>茨城</t>
  </si>
  <si>
    <t>和歌山</t>
  </si>
  <si>
    <t>卸売価格（円）</t>
  </si>
  <si>
    <t xml:space="preserve">  和歌山  他</t>
  </si>
  <si>
    <t>みかん</t>
  </si>
  <si>
    <t>平たね無柿</t>
  </si>
  <si>
    <t>ピオーネ</t>
  </si>
  <si>
    <t>くり</t>
  </si>
  <si>
    <t>中国</t>
  </si>
  <si>
    <t>佐賀</t>
  </si>
  <si>
    <t>大阪府中央卸売市場日報</t>
  </si>
  <si>
    <t>1kg</t>
  </si>
  <si>
    <t>7.5kg</t>
  </si>
  <si>
    <t>大分</t>
  </si>
  <si>
    <t>愛媛</t>
  </si>
  <si>
    <t>岡山</t>
  </si>
  <si>
    <t>石川</t>
  </si>
  <si>
    <t xml:space="preserve">  北海道  京都  他</t>
  </si>
  <si>
    <t xml:space="preserve">  群馬  長野  他</t>
  </si>
  <si>
    <t xml:space="preserve">  和歌山  岐阜  他</t>
  </si>
  <si>
    <t xml:space="preserve">  香川  徳島  他</t>
  </si>
  <si>
    <t xml:space="preserve">  山梨  岡山  他</t>
  </si>
  <si>
    <t xml:space="preserve">  岐阜  石川  他</t>
  </si>
  <si>
    <t xml:space="preserve">  佐賀  埼玉  他</t>
  </si>
  <si>
    <t xml:space="preserve">  大分  茨城  他</t>
  </si>
  <si>
    <t xml:space="preserve">  茨城  徳島  他</t>
  </si>
  <si>
    <t xml:space="preserve">  愛媛  中国  他</t>
  </si>
  <si>
    <t xml:space="preserve">  中国  他</t>
  </si>
  <si>
    <t xml:space="preserve">  青森  他</t>
  </si>
  <si>
    <t xml:space="preserve">  岡山  他</t>
  </si>
  <si>
    <t xml:space="preserve">  茨城  他</t>
  </si>
  <si>
    <t>だいこん</t>
  </si>
  <si>
    <t>西洋にんじん</t>
  </si>
  <si>
    <t>ごぼう</t>
  </si>
  <si>
    <t>白菜</t>
  </si>
  <si>
    <t>キャベツ</t>
  </si>
  <si>
    <t>ほうれんそう</t>
  </si>
  <si>
    <t>白ねぎ</t>
  </si>
  <si>
    <t>白ねぎ</t>
  </si>
  <si>
    <t>なす</t>
  </si>
  <si>
    <t>トマト</t>
  </si>
  <si>
    <t>きゅうり</t>
  </si>
  <si>
    <t>なんきん</t>
  </si>
  <si>
    <t>ピーマン</t>
  </si>
  <si>
    <t>かんしょ</t>
  </si>
  <si>
    <t>ばれいしょ</t>
  </si>
  <si>
    <t>さといも</t>
  </si>
  <si>
    <t>たまねぎ</t>
  </si>
  <si>
    <t>レタス</t>
  </si>
  <si>
    <t>ブロッコリー</t>
  </si>
  <si>
    <t>まつたけ</t>
  </si>
  <si>
    <t>生しいたけ</t>
  </si>
  <si>
    <t>みかん</t>
  </si>
  <si>
    <t>つがる</t>
  </si>
  <si>
    <t>ジョナゴールド</t>
  </si>
  <si>
    <t>ジョナゴールド</t>
  </si>
  <si>
    <t>新高</t>
  </si>
  <si>
    <t>新高</t>
  </si>
  <si>
    <t>新興</t>
  </si>
  <si>
    <t>新興</t>
  </si>
  <si>
    <t>富有柿</t>
  </si>
  <si>
    <t>富有柿</t>
  </si>
  <si>
    <t>平たね無柿</t>
  </si>
  <si>
    <t>ピオーネ</t>
  </si>
  <si>
    <t>温室メロン</t>
  </si>
  <si>
    <t>くり</t>
  </si>
  <si>
    <t>岩手</t>
  </si>
  <si>
    <t>島根</t>
  </si>
  <si>
    <t>福島</t>
  </si>
  <si>
    <t>↓</t>
  </si>
  <si>
    <t>↑</t>
  </si>
  <si>
    <t>群馬</t>
  </si>
  <si>
    <t>11kg</t>
  </si>
  <si>
    <t>20kg</t>
  </si>
  <si>
    <t>奈良</t>
  </si>
  <si>
    <t>長崎</t>
  </si>
  <si>
    <t>ｱﾒﾘｶ</t>
  </si>
  <si>
    <t>愛知</t>
  </si>
  <si>
    <t xml:space="preserve">  鳥取  他</t>
  </si>
  <si>
    <t>11kg</t>
  </si>
  <si>
    <t>→</t>
  </si>
  <si>
    <t>→</t>
  </si>
  <si>
    <t xml:space="preserve">  石川  北海道  他</t>
  </si>
  <si>
    <t>10kg</t>
  </si>
  <si>
    <t xml:space="preserve">  北海道  他</t>
  </si>
  <si>
    <t>2kg</t>
  </si>
  <si>
    <t>15kg</t>
  </si>
  <si>
    <t xml:space="preserve">  長野  他</t>
  </si>
  <si>
    <t xml:space="preserve">  群馬  長野  他</t>
  </si>
  <si>
    <t>200g</t>
  </si>
  <si>
    <t xml:space="preserve">  和歌山  鳥取  他</t>
  </si>
  <si>
    <t>5kg</t>
  </si>
  <si>
    <t>250g</t>
  </si>
  <si>
    <t xml:space="preserve">  高知  熊本  他</t>
  </si>
  <si>
    <t>4kg</t>
  </si>
  <si>
    <t xml:space="preserve">  岐阜  石川  他</t>
  </si>
  <si>
    <t xml:space="preserve">  佐賀  茨城  他</t>
  </si>
  <si>
    <t>130g</t>
  </si>
  <si>
    <t xml:space="preserve">  鹿児島  青森  他</t>
  </si>
  <si>
    <t xml:space="preserve">  徳島  茨城  他</t>
  </si>
  <si>
    <t xml:space="preserve">  愛媛  中国  他</t>
  </si>
  <si>
    <t>20kg</t>
  </si>
  <si>
    <t xml:space="preserve">  長野  徳島  他</t>
  </si>
  <si>
    <t>500g</t>
  </si>
  <si>
    <t xml:space="preserve">  ｱﾒﾘｶ  他</t>
  </si>
  <si>
    <t>100g</t>
  </si>
  <si>
    <t xml:space="preserve">  徳島  他</t>
  </si>
  <si>
    <t xml:space="preserve">  熊本  和歌山  他</t>
  </si>
  <si>
    <t xml:space="preserve">  岩手  他</t>
  </si>
  <si>
    <t xml:space="preserve">  福島  他</t>
  </si>
  <si>
    <t>7.5kg</t>
  </si>
  <si>
    <t xml:space="preserve">  奈良  鳥取  他</t>
  </si>
  <si>
    <t xml:space="preserve">  和歌山  他</t>
  </si>
  <si>
    <t xml:space="preserve">  岡山  他</t>
  </si>
  <si>
    <t>8kg</t>
  </si>
  <si>
    <t xml:space="preserve">  長崎  島根  他</t>
  </si>
  <si>
    <t>1kg</t>
  </si>
  <si>
    <t xml:space="preserve">  茨城  他</t>
  </si>
  <si>
    <t>令和2年10月19日（月）</t>
  </si>
  <si>
    <t>火</t>
  </si>
  <si>
    <t>晴れ</t>
  </si>
  <si>
    <t>福井</t>
  </si>
  <si>
    <t>静岡</t>
  </si>
  <si>
    <t>3kg</t>
  </si>
  <si>
    <t>山梨</t>
  </si>
  <si>
    <t>福岡</t>
  </si>
  <si>
    <t>300g</t>
  </si>
  <si>
    <t>5.5kg</t>
  </si>
  <si>
    <t>令和2年10月20日（火）</t>
  </si>
  <si>
    <t>種別</t>
  </si>
  <si>
    <t>野菜</t>
  </si>
  <si>
    <t>果実</t>
  </si>
  <si>
    <t>輸入果実</t>
  </si>
  <si>
    <t>合計</t>
  </si>
  <si>
    <t>市況</t>
  </si>
  <si>
    <t>取扱数量(kg)</t>
  </si>
  <si>
    <t>保合</t>
  </si>
  <si>
    <t>主要品目</t>
  </si>
  <si>
    <t>数量</t>
  </si>
  <si>
    <t>単位</t>
  </si>
  <si>
    <t>卸売価格（円）</t>
  </si>
  <si>
    <t>主な産地</t>
  </si>
  <si>
    <t>（kg）</t>
  </si>
  <si>
    <t>高値</t>
  </si>
  <si>
    <t>安値</t>
  </si>
  <si>
    <t>〔野菜〕</t>
  </si>
  <si>
    <t>だいこん</t>
  </si>
  <si>
    <t>11kg</t>
  </si>
  <si>
    <t>→</t>
  </si>
  <si>
    <t xml:space="preserve">  石川  北海道  他</t>
  </si>
  <si>
    <t>西洋にんじん</t>
  </si>
  <si>
    <t>10kg</t>
  </si>
  <si>
    <t>↓</t>
  </si>
  <si>
    <t xml:space="preserve">  北海道  他</t>
  </si>
  <si>
    <t>ごぼう</t>
  </si>
  <si>
    <t>2kg</t>
  </si>
  <si>
    <t>白菜</t>
  </si>
  <si>
    <t>15kg</t>
  </si>
  <si>
    <t>↑</t>
  </si>
  <si>
    <t xml:space="preserve">  長野  他</t>
  </si>
  <si>
    <t>キャベツ</t>
  </si>
  <si>
    <t xml:space="preserve">  群馬  長野  他</t>
  </si>
  <si>
    <t>ほうれんそう</t>
  </si>
  <si>
    <t>200g</t>
  </si>
  <si>
    <t xml:space="preserve">  和歌山  岐阜  他</t>
  </si>
  <si>
    <t>白ねぎ</t>
  </si>
  <si>
    <t>5kg</t>
  </si>
  <si>
    <t xml:space="preserve">  北海道  中国  他</t>
  </si>
  <si>
    <t>なす</t>
  </si>
  <si>
    <t xml:space="preserve">  山梨  徳島  他</t>
  </si>
  <si>
    <t>トマト</t>
  </si>
  <si>
    <t>4kg</t>
  </si>
  <si>
    <t xml:space="preserve">  石川  岐阜  他</t>
  </si>
  <si>
    <t>きゅうり</t>
  </si>
  <si>
    <t xml:space="preserve">  佐賀  茨城  他</t>
  </si>
  <si>
    <t>なんきん</t>
  </si>
  <si>
    <t>ピーマン</t>
  </si>
  <si>
    <t>150g</t>
  </si>
  <si>
    <t xml:space="preserve">  大分  他</t>
  </si>
  <si>
    <t>かんしょ</t>
  </si>
  <si>
    <t xml:space="preserve">  徳島  茨城  他</t>
  </si>
  <si>
    <t>ばれいしょ</t>
  </si>
  <si>
    <t>さといも</t>
  </si>
  <si>
    <t>500g</t>
  </si>
  <si>
    <t xml:space="preserve">  愛媛  中国  他</t>
  </si>
  <si>
    <t>たまねぎ</t>
  </si>
  <si>
    <t>20kg</t>
  </si>
  <si>
    <t>レタス</t>
  </si>
  <si>
    <t>ブロッコリー</t>
  </si>
  <si>
    <t xml:space="preserve">  徳島  長野  他</t>
  </si>
  <si>
    <t>まつたけ</t>
  </si>
  <si>
    <t xml:space="preserve">  ｱﾒﾘｶ  他</t>
  </si>
  <si>
    <t>生しいたけ</t>
  </si>
  <si>
    <t>100g</t>
  </si>
  <si>
    <t xml:space="preserve">  徳島  他</t>
  </si>
  <si>
    <t>〔果実〕</t>
  </si>
  <si>
    <t>みかん</t>
  </si>
  <si>
    <t xml:space="preserve">  和歌山  他</t>
  </si>
  <si>
    <t>つがる</t>
  </si>
  <si>
    <t>ジョナゴールド</t>
  </si>
  <si>
    <t xml:space="preserve">  岩手  他</t>
  </si>
  <si>
    <t>新高</t>
  </si>
  <si>
    <t xml:space="preserve">  福島  他</t>
  </si>
  <si>
    <t>新興</t>
  </si>
  <si>
    <t>富有柿</t>
  </si>
  <si>
    <t xml:space="preserve">  福岡  他</t>
  </si>
  <si>
    <t>平たね無柿</t>
  </si>
  <si>
    <t>7.5kg</t>
  </si>
  <si>
    <t xml:space="preserve">  和歌山  奈良  他</t>
  </si>
  <si>
    <t>ピオーネ</t>
  </si>
  <si>
    <t xml:space="preserve">  岡山  他</t>
  </si>
  <si>
    <t>温室メロン</t>
  </si>
  <si>
    <t>8kg</t>
  </si>
  <si>
    <t xml:space="preserve">  長崎  島根  他</t>
  </si>
  <si>
    <t>くり</t>
  </si>
  <si>
    <t>1kg</t>
  </si>
  <si>
    <t xml:space="preserve">  茨城  他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</si>
</sst>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;&quot;△ &quot;0.00"/>
    <numFmt numFmtId="178" formatCode="0;&quot;△ &quot;0"/>
    <numFmt numFmtId="179" formatCode="0.0;&quot;△ &quot;0.0"/>
    <numFmt numFmtId="180" formatCode="0.0"/>
    <numFmt numFmtId="181" formatCode="0.00_ "/>
    <numFmt numFmtId="182" formatCode="0.0_ "/>
    <numFmt numFmtId="183" formatCode="0.00;[Red]0.00"/>
    <numFmt numFmtId="184" formatCode="0_);[Red]\(0\)"/>
    <numFmt numFmtId="185" formatCode="#,##0_);[Red]\(#,##0\)"/>
    <numFmt numFmtId="186" formatCode="0.0;[Red]0.0"/>
    <numFmt numFmtId="187" formatCode="0.00_);[Red]\(0.00\)"/>
    <numFmt numFmtId="188" formatCode="0.0_);[Red]\(0.0\)"/>
    <numFmt numFmtId="189" formatCode="0;[Red]0"/>
    <numFmt numFmtId="190" formatCode="#,##0;[Red]#,##0"/>
    <numFmt numFmtId="191" formatCode="&quot;平&quot;&quot;成&quot;0&quot;年&quot;"/>
    <numFmt numFmtId="192" formatCode="0&quot;年&quot;"/>
    <numFmt numFmtId="193" formatCode="0&quot;月&quot;"/>
    <numFmt numFmtId="194" formatCode="0&quot;日&quot;"/>
    <numFmt numFmtId="195" formatCode="0;0;"/>
    <numFmt numFmtId="196" formatCode="#,##0.0;[Red]\-#,##0.0"/>
    <numFmt numFmtId="197" formatCode="#,##0;&quot;△ &quot;#,##0"/>
    <numFmt numFmtId="198" formatCode="#,##0.0_ ;[Red]\-#,##0.0\ "/>
    <numFmt numFmtId="199" formatCode="#,##0_ ;[Red]\-#,##0\ "/>
    <numFmt numFmtId="200" formatCode="#,##0.0_ "/>
    <numFmt numFmtId="201" formatCode="[$-411]ggge&quot;年&quot;m&quot;月&quot;d&quot;日&quot;;@"/>
    <numFmt numFmtId="202" formatCode="0.00000_ "/>
    <numFmt numFmtId="203" formatCode="0.0000_ "/>
    <numFmt numFmtId="204" formatCode="0.000_ 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0_ "/>
    <numFmt numFmtId="210" formatCode="&quot;(&quot;aaa&quot;)&quot;"/>
    <numFmt numFmtId="211" formatCode="[$]ggge&quot;年&quot;m&quot;月&quot;d&quot;日&quot;;@"/>
    <numFmt numFmtId="212" formatCode="[$-411]gge&quot;年&quot;m&quot;月&quot;d&quot;日&quot;;@"/>
    <numFmt numFmtId="213" formatCode="[$]gge&quot;年&quot;m&quot;月&quot;d&quot;日&quot;;@"/>
    <numFmt numFmtId="214" formatCode="[$-F800]dddd\,\ mmmm\ dd\,\ yyyy"/>
    <numFmt numFmtId="215" formatCode="#,##0.0_);[Red]\(#,##0.0\)"/>
  </numFmts>
  <fonts count="78">
    <font>
      <sz val="10"/>
      <name val="ＭＳ Ｐ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b/>
      <sz val="10"/>
      <name val="ＭＳ Ｐ明朝"/>
      <family val="1"/>
    </font>
    <font>
      <b/>
      <sz val="10"/>
      <name val="ＭＳ ゴシック"/>
      <family val="3"/>
    </font>
    <font>
      <b/>
      <sz val="10"/>
      <name val="ＭＳ Ｐゴシック"/>
      <family val="3"/>
    </font>
    <font>
      <sz val="10"/>
      <name val="ＭＳ 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0"/>
      <name val="ｺﾞｼｯｸ"/>
      <family val="3"/>
    </font>
    <font>
      <sz val="11"/>
      <name val="ｺﾞｼｯｸ"/>
      <family val="3"/>
    </font>
    <font>
      <b/>
      <sz val="14"/>
      <name val="ｺﾞｼｯｸ"/>
      <family val="3"/>
    </font>
    <font>
      <b/>
      <sz val="12"/>
      <name val="ｺﾞｼｯｸ"/>
      <family val="3"/>
    </font>
    <font>
      <sz val="10"/>
      <color indexed="10"/>
      <name val="ＭＳ Ｐ明朝"/>
      <family val="1"/>
    </font>
    <font>
      <sz val="10"/>
      <color indexed="10"/>
      <name val="ｺﾞｼｯｸ"/>
      <family val="3"/>
    </font>
    <font>
      <b/>
      <sz val="10"/>
      <color indexed="10"/>
      <name val="ｺﾞｼｯｸ"/>
      <family val="3"/>
    </font>
    <font>
      <sz val="10"/>
      <name val="ＭＳ 明朝"/>
      <family val="1"/>
    </font>
    <font>
      <b/>
      <sz val="10"/>
      <color indexed="48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b/>
      <u val="double"/>
      <sz val="14"/>
      <color indexed="57"/>
      <name val="ＤＦＰ特太ゴシック体"/>
      <family val="3"/>
    </font>
    <font>
      <b/>
      <sz val="11"/>
      <color indexed="10"/>
      <name val="ｺﾞｼｯｸ"/>
      <family val="3"/>
    </font>
    <font>
      <b/>
      <u val="double"/>
      <sz val="11"/>
      <name val="ＤＦＰ特太ゴシック体"/>
      <family val="3"/>
    </font>
    <font>
      <b/>
      <sz val="10"/>
      <name val="ｺﾞｼｯｸ"/>
      <family val="3"/>
    </font>
    <font>
      <i/>
      <sz val="10"/>
      <name val="ｺﾞｼｯｸ"/>
      <family val="3"/>
    </font>
    <font>
      <i/>
      <sz val="10"/>
      <color indexed="10"/>
      <name val="ｺﾞｼｯｸ"/>
      <family val="3"/>
    </font>
    <font>
      <sz val="12"/>
      <name val="ＭＳ 明朝"/>
      <family val="1"/>
    </font>
    <font>
      <sz val="11"/>
      <name val="ＭＳ 明朝"/>
      <family val="1"/>
    </font>
    <font>
      <b/>
      <sz val="16"/>
      <name val="ＭＳ Ｐ明朝"/>
      <family val="1"/>
    </font>
    <font>
      <sz val="20"/>
      <name val="ＭＳ Ｐゴシック"/>
      <family val="3"/>
    </font>
    <font>
      <sz val="14"/>
      <name val="ＭＳ 明朝"/>
      <family val="1"/>
    </font>
    <font>
      <b/>
      <sz val="14"/>
      <name val="ＭＳ Ｐ明朝"/>
      <family val="1"/>
    </font>
    <font>
      <b/>
      <sz val="14"/>
      <color indexed="10"/>
      <name val="ＭＳ Ｐ明朝"/>
      <family val="1"/>
    </font>
    <font>
      <sz val="22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ｺﾞｼｯｸ"/>
      <family val="3"/>
    </font>
    <font>
      <sz val="11"/>
      <color rgb="FFFF0000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double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/>
      <top style="medium"/>
      <bottom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4" applyNumberFormat="0" applyAlignment="0" applyProtection="0"/>
    <xf numFmtId="0" fontId="20" fillId="0" borderId="0">
      <alignment vertical="center"/>
      <protection/>
    </xf>
    <xf numFmtId="0" fontId="10" fillId="0" borderId="0" applyNumberFormat="0" applyFill="0" applyBorder="0" applyAlignment="0" applyProtection="0"/>
    <xf numFmtId="0" fontId="75" fillId="32" borderId="0" applyNumberFormat="0" applyBorder="0" applyAlignment="0" applyProtection="0"/>
  </cellStyleXfs>
  <cellXfs count="71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Alignment="1">
      <alignment horizontal="centerContinuous"/>
    </xf>
    <xf numFmtId="0" fontId="2" fillId="0" borderId="16" xfId="0" applyFont="1" applyBorder="1" applyAlignment="1">
      <alignment/>
    </xf>
    <xf numFmtId="0" fontId="4" fillId="0" borderId="18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38" fontId="11" fillId="0" borderId="0" xfId="49" applyFont="1" applyAlignment="1">
      <alignment/>
    </xf>
    <xf numFmtId="38" fontId="11" fillId="0" borderId="0" xfId="49" applyFont="1" applyAlignment="1">
      <alignment vertical="center"/>
    </xf>
    <xf numFmtId="38" fontId="12" fillId="0" borderId="10" xfId="49" applyFont="1" applyBorder="1" applyAlignment="1">
      <alignment vertical="center"/>
    </xf>
    <xf numFmtId="38" fontId="11" fillId="0" borderId="11" xfId="49" applyFont="1" applyBorder="1" applyAlignment="1">
      <alignment vertical="center"/>
    </xf>
    <xf numFmtId="38" fontId="12" fillId="0" borderId="23" xfId="49" applyFont="1" applyBorder="1" applyAlignment="1">
      <alignment vertical="center"/>
    </xf>
    <xf numFmtId="38" fontId="12" fillId="0" borderId="24" xfId="49" applyFont="1" applyBorder="1" applyAlignment="1">
      <alignment vertical="center"/>
    </xf>
    <xf numFmtId="38" fontId="12" fillId="0" borderId="25" xfId="49" applyFont="1" applyBorder="1" applyAlignment="1">
      <alignment vertical="center"/>
    </xf>
    <xf numFmtId="38" fontId="12" fillId="0" borderId="26" xfId="49" applyFont="1" applyBorder="1" applyAlignment="1">
      <alignment vertical="center"/>
    </xf>
    <xf numFmtId="38" fontId="12" fillId="0" borderId="27" xfId="49" applyFont="1" applyBorder="1" applyAlignment="1">
      <alignment vertical="center"/>
    </xf>
    <xf numFmtId="38" fontId="11" fillId="0" borderId="28" xfId="49" applyFont="1" applyBorder="1" applyAlignment="1">
      <alignment horizontal="distributed" vertical="center"/>
    </xf>
    <xf numFmtId="38" fontId="11" fillId="0" borderId="29" xfId="49" applyFont="1" applyBorder="1" applyAlignment="1">
      <alignment horizontal="distributed" vertical="center"/>
    </xf>
    <xf numFmtId="38" fontId="11" fillId="0" borderId="30" xfId="49" applyFont="1" applyBorder="1" applyAlignment="1">
      <alignment horizontal="distributed" vertical="center"/>
    </xf>
    <xf numFmtId="38" fontId="11" fillId="0" borderId="31" xfId="49" applyFont="1" applyBorder="1" applyAlignment="1">
      <alignment horizontal="distributed" vertical="center"/>
    </xf>
    <xf numFmtId="38" fontId="13" fillId="0" borderId="0" xfId="49" applyFont="1" applyAlignment="1">
      <alignment/>
    </xf>
    <xf numFmtId="38" fontId="12" fillId="0" borderId="0" xfId="49" applyFont="1" applyAlignment="1">
      <alignment/>
    </xf>
    <xf numFmtId="0" fontId="12" fillId="0" borderId="10" xfId="49" applyNumberFormat="1" applyFont="1" applyBorder="1" applyAlignment="1">
      <alignment vertical="center"/>
    </xf>
    <xf numFmtId="38" fontId="11" fillId="0" borderId="0" xfId="49" applyFont="1" applyAlignment="1">
      <alignment/>
    </xf>
    <xf numFmtId="38" fontId="11" fillId="0" borderId="32" xfId="49" applyFont="1" applyBorder="1" applyAlignment="1">
      <alignment horizontal="distributed" vertical="center"/>
    </xf>
    <xf numFmtId="38" fontId="11" fillId="0" borderId="33" xfId="49" applyFont="1" applyBorder="1" applyAlignment="1">
      <alignment horizontal="distributed" vertical="center"/>
    </xf>
    <xf numFmtId="38" fontId="11" fillId="0" borderId="34" xfId="49" applyFont="1" applyBorder="1" applyAlignment="1">
      <alignment horizontal="distributed" vertical="center"/>
    </xf>
    <xf numFmtId="38" fontId="12" fillId="0" borderId="0" xfId="49" applyFont="1" applyAlignment="1">
      <alignment horizontal="right"/>
    </xf>
    <xf numFmtId="0" fontId="0" fillId="0" borderId="0" xfId="0" applyBorder="1" applyAlignment="1">
      <alignment horizontal="distributed"/>
    </xf>
    <xf numFmtId="0" fontId="0" fillId="0" borderId="0" xfId="0" applyBorder="1" applyAlignment="1">
      <alignment horizontal="center"/>
    </xf>
    <xf numFmtId="38" fontId="11" fillId="0" borderId="15" xfId="49" applyFont="1" applyBorder="1" applyAlignment="1">
      <alignment vertical="center"/>
    </xf>
    <xf numFmtId="38" fontId="11" fillId="0" borderId="13" xfId="49" applyFont="1" applyBorder="1" applyAlignment="1">
      <alignment vertical="center"/>
    </xf>
    <xf numFmtId="38" fontId="11" fillId="0" borderId="10" xfId="49" applyFont="1" applyBorder="1" applyAlignment="1">
      <alignment vertical="center"/>
    </xf>
    <xf numFmtId="38" fontId="11" fillId="0" borderId="14" xfId="49" applyFont="1" applyBorder="1" applyAlignment="1">
      <alignment vertical="center"/>
    </xf>
    <xf numFmtId="38" fontId="11" fillId="0" borderId="12" xfId="49" applyFont="1" applyBorder="1" applyAlignment="1">
      <alignment vertical="center"/>
    </xf>
    <xf numFmtId="38" fontId="11" fillId="0" borderId="19" xfId="49" applyFont="1" applyBorder="1" applyAlignment="1" applyProtection="1">
      <alignment vertical="center"/>
      <protection locked="0"/>
    </xf>
    <xf numFmtId="38" fontId="11" fillId="0" borderId="20" xfId="49" applyFont="1" applyBorder="1" applyAlignment="1" applyProtection="1">
      <alignment vertical="center"/>
      <protection locked="0"/>
    </xf>
    <xf numFmtId="38" fontId="11" fillId="0" borderId="0" xfId="49" applyFont="1" applyAlignment="1" applyProtection="1">
      <alignment/>
      <protection locked="0"/>
    </xf>
    <xf numFmtId="38" fontId="5" fillId="0" borderId="19" xfId="0" applyNumberFormat="1" applyFont="1" applyBorder="1" applyAlignment="1">
      <alignment/>
    </xf>
    <xf numFmtId="38" fontId="12" fillId="0" borderId="14" xfId="49" applyFont="1" applyBorder="1" applyAlignment="1">
      <alignment vertical="center"/>
    </xf>
    <xf numFmtId="38" fontId="12" fillId="0" borderId="35" xfId="49" applyFont="1" applyBorder="1" applyAlignment="1">
      <alignment vertical="center"/>
    </xf>
    <xf numFmtId="38" fontId="12" fillId="0" borderId="12" xfId="49" applyFont="1" applyBorder="1" applyAlignment="1">
      <alignment vertical="center"/>
    </xf>
    <xf numFmtId="38" fontId="16" fillId="0" borderId="0" xfId="49" applyFont="1" applyAlignment="1">
      <alignment/>
    </xf>
    <xf numFmtId="0" fontId="12" fillId="0" borderId="19" xfId="49" applyNumberFormat="1" applyFont="1" applyBorder="1" applyAlignment="1">
      <alignment horizontal="center" vertical="center"/>
    </xf>
    <xf numFmtId="0" fontId="12" fillId="0" borderId="20" xfId="49" applyNumberFormat="1" applyFont="1" applyBorder="1" applyAlignment="1">
      <alignment horizontal="center" vertical="center"/>
    </xf>
    <xf numFmtId="38" fontId="11" fillId="0" borderId="36" xfId="49" applyFont="1" applyBorder="1" applyAlignment="1">
      <alignment horizontal="distributed" vertical="center"/>
    </xf>
    <xf numFmtId="38" fontId="12" fillId="0" borderId="27" xfId="49" applyFont="1" applyBorder="1" applyAlignment="1">
      <alignment vertical="center"/>
    </xf>
    <xf numFmtId="38" fontId="17" fillId="0" borderId="0" xfId="49" applyFont="1" applyAlignment="1">
      <alignment/>
    </xf>
    <xf numFmtId="38" fontId="13" fillId="0" borderId="0" xfId="49" applyFont="1" applyAlignment="1">
      <alignment horizontal="left"/>
    </xf>
    <xf numFmtId="38" fontId="11" fillId="0" borderId="0" xfId="49" applyFont="1" applyAlignment="1">
      <alignment horizontal="left"/>
    </xf>
    <xf numFmtId="38" fontId="12" fillId="0" borderId="0" xfId="49" applyFont="1" applyAlignment="1">
      <alignment horizontal="left"/>
    </xf>
    <xf numFmtId="0" fontId="0" fillId="0" borderId="0" xfId="0" applyBorder="1" applyAlignment="1">
      <alignment horizontal="left"/>
    </xf>
    <xf numFmtId="38" fontId="11" fillId="0" borderId="20" xfId="49" applyFont="1" applyBorder="1" applyAlignment="1">
      <alignment horizontal="left" vertical="center"/>
    </xf>
    <xf numFmtId="0" fontId="0" fillId="0" borderId="37" xfId="0" applyBorder="1" applyAlignment="1">
      <alignment horizontal="left"/>
    </xf>
    <xf numFmtId="0" fontId="0" fillId="0" borderId="13" xfId="0" applyBorder="1" applyAlignment="1">
      <alignment horizontal="left"/>
    </xf>
    <xf numFmtId="38" fontId="11" fillId="0" borderId="0" xfId="49" applyFont="1" applyAlignment="1">
      <alignment horizontal="left" vertical="center"/>
    </xf>
    <xf numFmtId="38" fontId="11" fillId="0" borderId="33" xfId="49" applyFont="1" applyBorder="1" applyAlignment="1">
      <alignment horizontal="left" vertical="center"/>
    </xf>
    <xf numFmtId="38" fontId="11" fillId="0" borderId="34" xfId="49" applyFont="1" applyBorder="1" applyAlignment="1">
      <alignment horizontal="left" vertical="center"/>
    </xf>
    <xf numFmtId="38" fontId="11" fillId="0" borderId="38" xfId="49" applyFont="1" applyBorder="1" applyAlignment="1">
      <alignment horizontal="left" vertical="center"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38" fontId="14" fillId="0" borderId="17" xfId="49" applyFont="1" applyBorder="1" applyAlignment="1">
      <alignment horizontal="left" vertical="center"/>
    </xf>
    <xf numFmtId="0" fontId="0" fillId="0" borderId="10" xfId="0" applyBorder="1" applyAlignment="1">
      <alignment horizontal="left"/>
    </xf>
    <xf numFmtId="38" fontId="12" fillId="0" borderId="10" xfId="49" applyFont="1" applyBorder="1" applyAlignment="1">
      <alignment horizontal="left" vertical="center"/>
    </xf>
    <xf numFmtId="38" fontId="11" fillId="0" borderId="11" xfId="49" applyFont="1" applyBorder="1" applyAlignment="1">
      <alignment horizontal="left" vertical="center"/>
    </xf>
    <xf numFmtId="38" fontId="11" fillId="0" borderId="19" xfId="49" applyFont="1" applyBorder="1" applyAlignment="1">
      <alignment horizontal="left" vertical="center"/>
    </xf>
    <xf numFmtId="0" fontId="0" fillId="0" borderId="15" xfId="0" applyBorder="1" applyAlignment="1">
      <alignment horizontal="left"/>
    </xf>
    <xf numFmtId="38" fontId="12" fillId="0" borderId="14" xfId="49" applyFont="1" applyBorder="1" applyAlignment="1">
      <alignment horizontal="left" vertical="center"/>
    </xf>
    <xf numFmtId="38" fontId="11" fillId="0" borderId="19" xfId="49" applyFont="1" applyBorder="1" applyAlignment="1" applyProtection="1">
      <alignment horizontal="left" vertical="center"/>
      <protection locked="0"/>
    </xf>
    <xf numFmtId="38" fontId="11" fillId="0" borderId="14" xfId="49" applyFont="1" applyBorder="1" applyAlignment="1">
      <alignment horizontal="left" vertical="center"/>
    </xf>
    <xf numFmtId="38" fontId="11" fillId="0" borderId="15" xfId="49" applyFont="1" applyBorder="1" applyAlignment="1">
      <alignment horizontal="left" vertical="center"/>
    </xf>
    <xf numFmtId="38" fontId="11" fillId="0" borderId="10" xfId="49" applyFont="1" applyBorder="1" applyAlignment="1">
      <alignment horizontal="left" vertical="center"/>
    </xf>
    <xf numFmtId="38" fontId="12" fillId="0" borderId="12" xfId="49" applyFont="1" applyBorder="1" applyAlignment="1">
      <alignment horizontal="left" vertical="center"/>
    </xf>
    <xf numFmtId="38" fontId="11" fillId="0" borderId="20" xfId="49" applyFont="1" applyBorder="1" applyAlignment="1" applyProtection="1">
      <alignment horizontal="left" vertical="center"/>
      <protection locked="0"/>
    </xf>
    <xf numFmtId="38" fontId="11" fillId="0" borderId="12" xfId="49" applyFont="1" applyBorder="1" applyAlignment="1">
      <alignment horizontal="left" vertical="center"/>
    </xf>
    <xf numFmtId="38" fontId="11" fillId="0" borderId="13" xfId="49" applyFont="1" applyBorder="1" applyAlignment="1">
      <alignment horizontal="left" vertical="center"/>
    </xf>
    <xf numFmtId="38" fontId="12" fillId="0" borderId="35" xfId="49" applyFont="1" applyBorder="1" applyAlignment="1">
      <alignment horizontal="left" vertical="center"/>
    </xf>
    <xf numFmtId="38" fontId="11" fillId="0" borderId="0" xfId="49" applyFont="1" applyBorder="1" applyAlignment="1">
      <alignment vertical="center"/>
    </xf>
    <xf numFmtId="38" fontId="12" fillId="0" borderId="0" xfId="49" applyFont="1" applyBorder="1" applyAlignment="1">
      <alignment vertical="center"/>
    </xf>
    <xf numFmtId="0" fontId="12" fillId="0" borderId="0" xfId="49" applyNumberFormat="1" applyFont="1" applyBorder="1" applyAlignment="1">
      <alignment horizontal="center" vertical="center"/>
    </xf>
    <xf numFmtId="38" fontId="11" fillId="0" borderId="0" xfId="49" applyFont="1" applyBorder="1" applyAlignment="1" applyProtection="1">
      <alignment vertical="center"/>
      <protection locked="0"/>
    </xf>
    <xf numFmtId="38" fontId="11" fillId="0" borderId="0" xfId="49" applyFont="1" applyBorder="1" applyAlignment="1">
      <alignment/>
    </xf>
    <xf numFmtId="38" fontId="12" fillId="0" borderId="42" xfId="49" applyFont="1" applyBorder="1" applyAlignment="1">
      <alignment vertical="center"/>
    </xf>
    <xf numFmtId="0" fontId="12" fillId="0" borderId="17" xfId="49" applyNumberFormat="1" applyFont="1" applyBorder="1" applyAlignment="1">
      <alignment horizontal="center" vertical="center"/>
    </xf>
    <xf numFmtId="38" fontId="12" fillId="0" borderId="36" xfId="49" applyFont="1" applyBorder="1" applyAlignment="1">
      <alignment vertical="center"/>
    </xf>
    <xf numFmtId="38" fontId="11" fillId="0" borderId="17" xfId="49" applyFont="1" applyBorder="1" applyAlignment="1" applyProtection="1">
      <alignment vertical="center"/>
      <protection locked="0"/>
    </xf>
    <xf numFmtId="38" fontId="14" fillId="0" borderId="0" xfId="49" applyFont="1" applyBorder="1" applyAlignment="1">
      <alignment vertical="center"/>
    </xf>
    <xf numFmtId="38" fontId="11" fillId="0" borderId="19" xfId="49" applyFont="1" applyBorder="1" applyAlignment="1">
      <alignment vertical="center"/>
    </xf>
    <xf numFmtId="0" fontId="0" fillId="0" borderId="0" xfId="0" applyBorder="1" applyAlignment="1">
      <alignment/>
    </xf>
    <xf numFmtId="0" fontId="4" fillId="0" borderId="16" xfId="0" applyFont="1" applyBorder="1" applyAlignment="1">
      <alignment/>
    </xf>
    <xf numFmtId="0" fontId="2" fillId="0" borderId="16" xfId="0" applyFont="1" applyBorder="1" applyAlignment="1">
      <alignment/>
    </xf>
    <xf numFmtId="38" fontId="11" fillId="0" borderId="10" xfId="49" applyFont="1" applyBorder="1" applyAlignment="1" applyProtection="1">
      <alignment vertical="center"/>
      <protection locked="0"/>
    </xf>
    <xf numFmtId="38" fontId="0" fillId="0" borderId="0" xfId="49" applyAlignment="1" applyProtection="1">
      <alignment/>
      <protection/>
    </xf>
    <xf numFmtId="38" fontId="0" fillId="0" borderId="0" xfId="49" applyFill="1" applyAlignment="1" applyProtection="1">
      <alignment/>
      <protection/>
    </xf>
    <xf numFmtId="38" fontId="7" fillId="0" borderId="0" xfId="49" applyFont="1" applyAlignment="1" applyProtection="1">
      <alignment/>
      <protection/>
    </xf>
    <xf numFmtId="38" fontId="5" fillId="0" borderId="0" xfId="49" applyFont="1" applyAlignment="1" applyProtection="1">
      <alignment horizontal="center"/>
      <protection/>
    </xf>
    <xf numFmtId="38" fontId="0" fillId="0" borderId="0" xfId="49" applyFont="1" applyFill="1" applyBorder="1" applyAlignment="1" applyProtection="1">
      <alignment/>
      <protection/>
    </xf>
    <xf numFmtId="38" fontId="0" fillId="0" borderId="0" xfId="49" applyFill="1" applyAlignment="1" applyProtection="1">
      <alignment/>
      <protection/>
    </xf>
    <xf numFmtId="38" fontId="7" fillId="0" borderId="43" xfId="49" applyFont="1" applyBorder="1" applyAlignment="1" applyProtection="1">
      <alignment/>
      <protection/>
    </xf>
    <xf numFmtId="38" fontId="6" fillId="0" borderId="44" xfId="49" applyFont="1" applyFill="1" applyBorder="1" applyAlignment="1" applyProtection="1">
      <alignment horizontal="center"/>
      <protection/>
    </xf>
    <xf numFmtId="0" fontId="6" fillId="33" borderId="45" xfId="0" applyFont="1" applyFill="1" applyBorder="1" applyAlignment="1" applyProtection="1">
      <alignment/>
      <protection/>
    </xf>
    <xf numFmtId="38" fontId="11" fillId="0" borderId="17" xfId="49" applyFont="1" applyBorder="1" applyAlignment="1">
      <alignment horizontal="center" vertical="center"/>
    </xf>
    <xf numFmtId="0" fontId="0" fillId="0" borderId="46" xfId="0" applyBorder="1" applyAlignment="1">
      <alignment horizontal="center"/>
    </xf>
    <xf numFmtId="38" fontId="11" fillId="0" borderId="0" xfId="49" applyFont="1" applyAlignment="1">
      <alignment horizontal="center"/>
    </xf>
    <xf numFmtId="38" fontId="16" fillId="0" borderId="0" xfId="49" applyFont="1" applyAlignment="1">
      <alignment horizontal="center"/>
    </xf>
    <xf numFmtId="0" fontId="12" fillId="0" borderId="10" xfId="49" applyNumberFormat="1" applyFont="1" applyBorder="1" applyAlignment="1">
      <alignment horizontal="center" vertical="center"/>
    </xf>
    <xf numFmtId="0" fontId="21" fillId="0" borderId="0" xfId="63" applyFont="1">
      <alignment vertical="center"/>
      <protection/>
    </xf>
    <xf numFmtId="0" fontId="23" fillId="0" borderId="0" xfId="63" applyFont="1">
      <alignment vertical="center"/>
      <protection/>
    </xf>
    <xf numFmtId="0" fontId="20" fillId="0" borderId="0" xfId="63">
      <alignment vertical="center"/>
      <protection/>
    </xf>
    <xf numFmtId="0" fontId="23" fillId="0" borderId="47" xfId="63" applyFont="1" applyBorder="1" applyAlignment="1">
      <alignment horizontal="center" vertical="center"/>
      <protection/>
    </xf>
    <xf numFmtId="0" fontId="23" fillId="0" borderId="48" xfId="63" applyFont="1" applyBorder="1" applyAlignment="1">
      <alignment horizontal="center" vertical="center"/>
      <protection/>
    </xf>
    <xf numFmtId="0" fontId="24" fillId="0" borderId="0" xfId="63" applyFont="1">
      <alignment vertical="center"/>
      <protection/>
    </xf>
    <xf numFmtId="0" fontId="23" fillId="0" borderId="32" xfId="63" applyFont="1" applyFill="1" applyBorder="1">
      <alignment vertical="center"/>
      <protection/>
    </xf>
    <xf numFmtId="0" fontId="23" fillId="0" borderId="29" xfId="63" applyFont="1" applyFill="1" applyBorder="1">
      <alignment vertical="center"/>
      <protection/>
    </xf>
    <xf numFmtId="0" fontId="20" fillId="0" borderId="0" xfId="63" applyFill="1">
      <alignment vertical="center"/>
      <protection/>
    </xf>
    <xf numFmtId="0" fontId="23" fillId="0" borderId="49" xfId="63" applyFont="1" applyFill="1" applyBorder="1">
      <alignment vertical="center"/>
      <protection/>
    </xf>
    <xf numFmtId="0" fontId="23" fillId="0" borderId="45" xfId="63" applyFont="1" applyFill="1" applyBorder="1">
      <alignment vertical="center"/>
      <protection/>
    </xf>
    <xf numFmtId="0" fontId="23" fillId="0" borderId="33" xfId="63" applyFont="1" applyFill="1" applyBorder="1">
      <alignment vertical="center"/>
      <protection/>
    </xf>
    <xf numFmtId="0" fontId="23" fillId="0" borderId="26" xfId="63" applyFont="1" applyFill="1" applyBorder="1">
      <alignment vertical="center"/>
      <protection/>
    </xf>
    <xf numFmtId="0" fontId="23" fillId="0" borderId="42" xfId="63" applyFont="1" applyFill="1" applyBorder="1">
      <alignment vertical="center"/>
      <protection/>
    </xf>
    <xf numFmtId="0" fontId="23" fillId="0" borderId="23" xfId="63" applyFont="1" applyFill="1" applyBorder="1">
      <alignment vertical="center"/>
      <protection/>
    </xf>
    <xf numFmtId="176" fontId="20" fillId="0" borderId="0" xfId="63" applyNumberFormat="1" applyFont="1" applyBorder="1">
      <alignment vertical="center"/>
      <protection/>
    </xf>
    <xf numFmtId="176" fontId="20" fillId="34" borderId="0" xfId="63" applyNumberFormat="1" applyFont="1" applyFill="1" applyBorder="1">
      <alignment vertical="center"/>
      <protection/>
    </xf>
    <xf numFmtId="176" fontId="20" fillId="0" borderId="0" xfId="63" applyNumberFormat="1" applyFont="1" applyFill="1" applyBorder="1">
      <alignment vertical="center"/>
      <protection/>
    </xf>
    <xf numFmtId="0" fontId="23" fillId="0" borderId="25" xfId="63" applyFont="1" applyFill="1" applyBorder="1">
      <alignment vertical="center"/>
      <protection/>
    </xf>
    <xf numFmtId="0" fontId="25" fillId="0" borderId="0" xfId="63" applyFont="1" applyFill="1" applyBorder="1">
      <alignment vertical="center"/>
      <protection/>
    </xf>
    <xf numFmtId="0" fontId="23" fillId="0" borderId="0" xfId="63" applyFont="1" applyFill="1" applyBorder="1">
      <alignment vertical="center"/>
      <protection/>
    </xf>
    <xf numFmtId="38" fontId="12" fillId="0" borderId="50" xfId="49" applyFont="1" applyBorder="1" applyAlignment="1">
      <alignment vertical="center"/>
    </xf>
    <xf numFmtId="38" fontId="12" fillId="0" borderId="15" xfId="49" applyFont="1" applyBorder="1" applyAlignment="1">
      <alignment horizontal="left" vertical="center"/>
    </xf>
    <xf numFmtId="38" fontId="17" fillId="0" borderId="0" xfId="49" applyFont="1" applyAlignment="1">
      <alignment vertical="center"/>
    </xf>
    <xf numFmtId="38" fontId="27" fillId="0" borderId="0" xfId="49" applyFont="1" applyAlignment="1">
      <alignment/>
    </xf>
    <xf numFmtId="38" fontId="26" fillId="0" borderId="0" xfId="49" applyFont="1" applyAlignment="1">
      <alignment vertical="center"/>
    </xf>
    <xf numFmtId="38" fontId="28" fillId="0" borderId="0" xfId="49" applyFont="1" applyAlignment="1">
      <alignment vertical="center"/>
    </xf>
    <xf numFmtId="38" fontId="29" fillId="0" borderId="0" xfId="49" applyFont="1" applyAlignment="1">
      <alignment/>
    </xf>
    <xf numFmtId="38" fontId="30" fillId="0" borderId="0" xfId="49" applyFont="1" applyAlignment="1">
      <alignment/>
    </xf>
    <xf numFmtId="38" fontId="31" fillId="0" borderId="0" xfId="49" applyFont="1" applyAlignment="1">
      <alignment vertical="top"/>
    </xf>
    <xf numFmtId="0" fontId="11" fillId="0" borderId="51" xfId="0" applyFont="1" applyBorder="1" applyAlignment="1" applyProtection="1">
      <alignment/>
      <protection locked="0"/>
    </xf>
    <xf numFmtId="0" fontId="11" fillId="0" borderId="14" xfId="0" applyFont="1" applyBorder="1" applyAlignment="1">
      <alignment/>
    </xf>
    <xf numFmtId="0" fontId="11" fillId="0" borderId="52" xfId="0" applyFont="1" applyBorder="1" applyAlignment="1" applyProtection="1">
      <alignment/>
      <protection locked="0"/>
    </xf>
    <xf numFmtId="0" fontId="11" fillId="0" borderId="53" xfId="0" applyFont="1" applyBorder="1" applyAlignment="1" applyProtection="1">
      <alignment/>
      <protection locked="0"/>
    </xf>
    <xf numFmtId="0" fontId="11" fillId="0" borderId="21" xfId="0" applyFont="1" applyBorder="1" applyAlignment="1">
      <alignment/>
    </xf>
    <xf numFmtId="38" fontId="11" fillId="0" borderId="54" xfId="49" applyFont="1" applyBorder="1" applyAlignment="1" applyProtection="1">
      <alignment/>
      <protection locked="0"/>
    </xf>
    <xf numFmtId="0" fontId="11" fillId="0" borderId="55" xfId="0" applyFont="1" applyBorder="1" applyAlignment="1" applyProtection="1">
      <alignment/>
      <protection locked="0"/>
    </xf>
    <xf numFmtId="0" fontId="11" fillId="0" borderId="54" xfId="0" applyFont="1" applyBorder="1" applyAlignment="1" applyProtection="1">
      <alignment/>
      <protection locked="0"/>
    </xf>
    <xf numFmtId="0" fontId="12" fillId="0" borderId="14" xfId="49" applyNumberFormat="1" applyFont="1" applyBorder="1" applyAlignment="1">
      <alignment horizontal="center" vertical="center"/>
    </xf>
    <xf numFmtId="0" fontId="12" fillId="0" borderId="35" xfId="49" applyNumberFormat="1" applyFont="1" applyBorder="1" applyAlignment="1">
      <alignment horizontal="center" vertical="center"/>
    </xf>
    <xf numFmtId="0" fontId="12" fillId="0" borderId="12" xfId="49" applyNumberFormat="1" applyFont="1" applyBorder="1" applyAlignment="1">
      <alignment horizontal="center" vertical="center"/>
    </xf>
    <xf numFmtId="38" fontId="12" fillId="0" borderId="46" xfId="49" applyFont="1" applyBorder="1" applyAlignment="1">
      <alignment horizontal="left" vertical="center"/>
    </xf>
    <xf numFmtId="38" fontId="12" fillId="0" borderId="17" xfId="49" applyFont="1" applyBorder="1" applyAlignment="1">
      <alignment horizontal="left" vertical="center"/>
    </xf>
    <xf numFmtId="176" fontId="12" fillId="0" borderId="23" xfId="0" applyNumberFormat="1" applyFont="1" applyBorder="1" applyAlignment="1">
      <alignment/>
    </xf>
    <xf numFmtId="176" fontId="12" fillId="0" borderId="56" xfId="0" applyNumberFormat="1" applyFont="1" applyBorder="1" applyAlignment="1">
      <alignment/>
    </xf>
    <xf numFmtId="0" fontId="6" fillId="33" borderId="24" xfId="0" applyFont="1" applyFill="1" applyBorder="1" applyAlignment="1" applyProtection="1">
      <alignment/>
      <protection locked="0"/>
    </xf>
    <xf numFmtId="38" fontId="76" fillId="0" borderId="0" xfId="49" applyFont="1" applyAlignment="1">
      <alignment/>
    </xf>
    <xf numFmtId="38" fontId="12" fillId="0" borderId="57" xfId="49" applyFont="1" applyBorder="1" applyAlignment="1">
      <alignment vertical="center"/>
    </xf>
    <xf numFmtId="38" fontId="12" fillId="0" borderId="13" xfId="49" applyFont="1" applyBorder="1" applyAlignment="1">
      <alignment vertical="center"/>
    </xf>
    <xf numFmtId="38" fontId="0" fillId="0" borderId="0" xfId="49" applyFont="1" applyFill="1" applyAlignment="1" applyProtection="1">
      <alignment/>
      <protection/>
    </xf>
    <xf numFmtId="3" fontId="32" fillId="0" borderId="29" xfId="0" applyNumberFormat="1" applyFont="1" applyBorder="1" applyAlignment="1" applyProtection="1">
      <alignment horizontal="center"/>
      <protection locked="0"/>
    </xf>
    <xf numFmtId="3" fontId="32" fillId="0" borderId="45" xfId="0" applyNumberFormat="1" applyFont="1" applyBorder="1" applyAlignment="1" applyProtection="1">
      <alignment horizontal="center"/>
      <protection locked="0"/>
    </xf>
    <xf numFmtId="3" fontId="32" fillId="0" borderId="58" xfId="0" applyNumberFormat="1" applyFont="1" applyBorder="1" applyAlignment="1" applyProtection="1">
      <alignment horizontal="center"/>
      <protection locked="0"/>
    </xf>
    <xf numFmtId="176" fontId="0" fillId="0" borderId="16" xfId="0" applyNumberFormat="1" applyFont="1" applyFill="1" applyBorder="1" applyAlignment="1">
      <alignment/>
    </xf>
    <xf numFmtId="176" fontId="0" fillId="0" borderId="16" xfId="0" applyNumberFormat="1" applyFont="1" applyBorder="1" applyAlignment="1">
      <alignment/>
    </xf>
    <xf numFmtId="0" fontId="0" fillId="0" borderId="16" xfId="0" applyFont="1" applyBorder="1" applyAlignment="1">
      <alignment horizontal="distributed" vertical="center"/>
    </xf>
    <xf numFmtId="176" fontId="0" fillId="0" borderId="59" xfId="0" applyNumberFormat="1" applyFont="1" applyBorder="1" applyAlignment="1">
      <alignment/>
    </xf>
    <xf numFmtId="38" fontId="32" fillId="0" borderId="0" xfId="51" applyFont="1" applyBorder="1" applyAlignment="1" applyProtection="1">
      <alignment/>
      <protection locked="0"/>
    </xf>
    <xf numFmtId="38" fontId="32" fillId="0" borderId="29" xfId="51" applyFont="1" applyBorder="1" applyAlignment="1" applyProtection="1">
      <alignment horizontal="right"/>
      <protection locked="0"/>
    </xf>
    <xf numFmtId="38" fontId="32" fillId="0" borderId="45" xfId="51" applyFont="1" applyBorder="1" applyAlignment="1" applyProtection="1">
      <alignment horizontal="right"/>
      <protection locked="0"/>
    </xf>
    <xf numFmtId="38" fontId="32" fillId="0" borderId="26" xfId="51" applyFont="1" applyBorder="1" applyAlignment="1" applyProtection="1">
      <alignment horizontal="right"/>
      <protection locked="0"/>
    </xf>
    <xf numFmtId="38" fontId="32" fillId="0" borderId="34" xfId="51" applyFont="1" applyBorder="1" applyAlignment="1" applyProtection="1">
      <alignment/>
      <protection locked="0"/>
    </xf>
    <xf numFmtId="38" fontId="32" fillId="0" borderId="26" xfId="51" applyFont="1" applyBorder="1" applyAlignment="1" applyProtection="1">
      <alignment/>
      <protection locked="0"/>
    </xf>
    <xf numFmtId="38" fontId="32" fillId="0" borderId="32" xfId="51" applyFont="1" applyBorder="1" applyAlignment="1" applyProtection="1">
      <alignment/>
      <protection/>
    </xf>
    <xf numFmtId="38" fontId="32" fillId="0" borderId="49" xfId="51" applyFont="1" applyBorder="1" applyAlignment="1" applyProtection="1">
      <alignment/>
      <protection/>
    </xf>
    <xf numFmtId="38" fontId="32" fillId="0" borderId="33" xfId="51" applyFont="1" applyBorder="1" applyAlignment="1" applyProtection="1">
      <alignment/>
      <protection/>
    </xf>
    <xf numFmtId="38" fontId="32" fillId="0" borderId="29" xfId="51" applyFont="1" applyBorder="1" applyAlignment="1" applyProtection="1">
      <alignment/>
      <protection locked="0"/>
    </xf>
    <xf numFmtId="38" fontId="32" fillId="0" borderId="30" xfId="51" applyFont="1" applyBorder="1" applyAlignment="1" applyProtection="1">
      <alignment/>
      <protection locked="0"/>
    </xf>
    <xf numFmtId="38" fontId="32" fillId="0" borderId="60" xfId="51" applyFont="1" applyBorder="1" applyAlignment="1" applyProtection="1">
      <alignment/>
      <protection locked="0"/>
    </xf>
    <xf numFmtId="38" fontId="32" fillId="0" borderId="45" xfId="51" applyFont="1" applyBorder="1" applyAlignment="1" applyProtection="1">
      <alignment/>
      <protection locked="0"/>
    </xf>
    <xf numFmtId="38" fontId="32" fillId="0" borderId="61" xfId="51" applyFont="1" applyBorder="1" applyAlignment="1" applyProtection="1">
      <alignment/>
      <protection locked="0"/>
    </xf>
    <xf numFmtId="38" fontId="32" fillId="0" borderId="45" xfId="51" applyFont="1" applyBorder="1" applyAlignment="1" applyProtection="1">
      <alignment shrinkToFit="1"/>
      <protection locked="0"/>
    </xf>
    <xf numFmtId="38" fontId="32" fillId="0" borderId="43" xfId="51" applyFont="1" applyBorder="1" applyAlignment="1" applyProtection="1">
      <alignment horizontal="right"/>
      <protection locked="0"/>
    </xf>
    <xf numFmtId="38" fontId="32" fillId="0" borderId="62" xfId="51" applyFont="1" applyBorder="1" applyAlignment="1" applyProtection="1">
      <alignment/>
      <protection locked="0"/>
    </xf>
    <xf numFmtId="38" fontId="32" fillId="0" borderId="63" xfId="51" applyFont="1" applyBorder="1" applyAlignment="1" applyProtection="1">
      <alignment/>
      <protection locked="0"/>
    </xf>
    <xf numFmtId="0" fontId="32" fillId="0" borderId="45" xfId="0" applyFont="1" applyBorder="1" applyAlignment="1" applyProtection="1">
      <alignment horizontal="center"/>
      <protection locked="0"/>
    </xf>
    <xf numFmtId="0" fontId="32" fillId="0" borderId="29" xfId="0" applyFont="1" applyBorder="1" applyAlignment="1" applyProtection="1">
      <alignment horizontal="center" shrinkToFit="1"/>
      <protection locked="0"/>
    </xf>
    <xf numFmtId="0" fontId="32" fillId="0" borderId="29" xfId="0" applyFont="1" applyBorder="1" applyAlignment="1" applyProtection="1">
      <alignment horizontal="center"/>
      <protection locked="0"/>
    </xf>
    <xf numFmtId="0" fontId="32" fillId="0" borderId="45" xfId="0" applyFont="1" applyBorder="1" applyAlignment="1" applyProtection="1">
      <alignment horizontal="center" shrinkToFit="1"/>
      <protection locked="0"/>
    </xf>
    <xf numFmtId="0" fontId="32" fillId="0" borderId="26" xfId="0" applyFont="1" applyBorder="1" applyAlignment="1" applyProtection="1">
      <alignment horizontal="center" shrinkToFit="1"/>
      <protection locked="0"/>
    </xf>
    <xf numFmtId="0" fontId="32" fillId="0" borderId="26" xfId="0" applyFont="1" applyBorder="1" applyAlignment="1" applyProtection="1">
      <alignment horizontal="center"/>
      <protection locked="0"/>
    </xf>
    <xf numFmtId="0" fontId="32" fillId="0" borderId="58" xfId="0" applyFont="1" applyBorder="1" applyAlignment="1" applyProtection="1">
      <alignment horizontal="center"/>
      <protection locked="0"/>
    </xf>
    <xf numFmtId="0" fontId="0" fillId="0" borderId="0" xfId="0" applyAlignment="1">
      <alignment horizontal="distributed" vertical="center"/>
    </xf>
    <xf numFmtId="0" fontId="3" fillId="0" borderId="0" xfId="0" applyFont="1" applyAlignment="1">
      <alignment/>
    </xf>
    <xf numFmtId="0" fontId="0" fillId="0" borderId="64" xfId="0" applyFont="1" applyBorder="1" applyAlignment="1">
      <alignment/>
    </xf>
    <xf numFmtId="0" fontId="0" fillId="0" borderId="6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66" xfId="0" applyFont="1" applyBorder="1" applyAlignment="1">
      <alignment/>
    </xf>
    <xf numFmtId="0" fontId="0" fillId="0" borderId="41" xfId="0" applyFont="1" applyBorder="1" applyAlignment="1">
      <alignment/>
    </xf>
    <xf numFmtId="176" fontId="3" fillId="0" borderId="0" xfId="0" applyNumberFormat="1" applyFont="1" applyAlignment="1">
      <alignment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185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32" fillId="0" borderId="0" xfId="0" applyFont="1" applyAlignment="1" applyProtection="1">
      <alignment/>
      <protection locked="0"/>
    </xf>
    <xf numFmtId="0" fontId="32" fillId="0" borderId="0" xfId="0" applyFont="1" applyAlignment="1">
      <alignment/>
    </xf>
    <xf numFmtId="0" fontId="36" fillId="0" borderId="0" xfId="0" applyFont="1" applyBorder="1" applyAlignment="1" applyProtection="1">
      <alignment/>
      <protection locked="0"/>
    </xf>
    <xf numFmtId="0" fontId="0" fillId="0" borderId="0" xfId="0" applyBorder="1" applyAlignment="1">
      <alignment horizontal="distributed" vertical="center"/>
    </xf>
    <xf numFmtId="176" fontId="0" fillId="0" borderId="67" xfId="0" applyNumberFormat="1" applyBorder="1" applyAlignment="1">
      <alignment/>
    </xf>
    <xf numFmtId="176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6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4" fillId="0" borderId="67" xfId="0" applyFont="1" applyBorder="1" applyAlignment="1">
      <alignment/>
    </xf>
    <xf numFmtId="176" fontId="0" fillId="0" borderId="0" xfId="0" applyNumberFormat="1" applyFill="1" applyBorder="1" applyAlignment="1">
      <alignment/>
    </xf>
    <xf numFmtId="38" fontId="6" fillId="0" borderId="0" xfId="49" applyFont="1" applyFill="1" applyBorder="1" applyAlignment="1" applyProtection="1">
      <alignment horizontal="center"/>
      <protection/>
    </xf>
    <xf numFmtId="198" fontId="0" fillId="0" borderId="0" xfId="49" applyNumberFormat="1" applyFont="1" applyFill="1" applyBorder="1" applyAlignment="1" applyProtection="1">
      <alignment/>
      <protection/>
    </xf>
    <xf numFmtId="0" fontId="32" fillId="0" borderId="0" xfId="0" applyFont="1" applyFill="1" applyBorder="1" applyAlignment="1" applyProtection="1">
      <alignment/>
      <protection locked="0"/>
    </xf>
    <xf numFmtId="198" fontId="0" fillId="0" borderId="0" xfId="49" applyNumberFormat="1" applyFont="1" applyFill="1" applyBorder="1" applyAlignment="1" applyProtection="1">
      <alignment/>
      <protection/>
    </xf>
    <xf numFmtId="0" fontId="0" fillId="0" borderId="0" xfId="49" applyNumberFormat="1" applyFont="1" applyFill="1" applyBorder="1" applyAlignment="1" applyProtection="1">
      <alignment/>
      <protection/>
    </xf>
    <xf numFmtId="38" fontId="0" fillId="0" borderId="0" xfId="49" applyFont="1" applyFill="1" applyBorder="1" applyAlignment="1" applyProtection="1">
      <alignment/>
      <protection/>
    </xf>
    <xf numFmtId="0" fontId="0" fillId="0" borderId="0" xfId="49" applyNumberFormat="1" applyFont="1" applyFill="1" applyBorder="1" applyAlignment="1" applyProtection="1">
      <alignment/>
      <protection/>
    </xf>
    <xf numFmtId="38" fontId="0" fillId="0" borderId="0" xfId="49" applyFont="1" applyFill="1" applyBorder="1" applyAlignment="1" applyProtection="1">
      <alignment/>
      <protection locked="0"/>
    </xf>
    <xf numFmtId="38" fontId="0" fillId="0" borderId="0" xfId="49" applyFont="1" applyFill="1" applyBorder="1" applyAlignment="1" applyProtection="1">
      <alignment/>
      <protection locked="0"/>
    </xf>
    <xf numFmtId="0" fontId="8" fillId="0" borderId="0" xfId="49" applyNumberFormat="1" applyFont="1" applyFill="1" applyBorder="1" applyAlignment="1" applyProtection="1">
      <alignment/>
      <protection locked="0"/>
    </xf>
    <xf numFmtId="38" fontId="0" fillId="0" borderId="0" xfId="49" applyFill="1" applyBorder="1" applyAlignment="1" applyProtection="1">
      <alignment/>
      <protection locked="0"/>
    </xf>
    <xf numFmtId="38" fontId="0" fillId="0" borderId="0" xfId="49" applyFont="1" applyFill="1" applyBorder="1" applyAlignment="1" applyProtection="1">
      <alignment/>
      <protection locked="0"/>
    </xf>
    <xf numFmtId="0" fontId="0" fillId="0" borderId="0" xfId="49" applyNumberFormat="1" applyFont="1" applyFill="1" applyBorder="1" applyAlignment="1" applyProtection="1">
      <alignment/>
      <protection locked="0"/>
    </xf>
    <xf numFmtId="38" fontId="0" fillId="0" borderId="0" xfId="49" applyFill="1" applyBorder="1" applyAlignment="1" applyProtection="1">
      <alignment/>
      <protection locked="0"/>
    </xf>
    <xf numFmtId="38" fontId="5" fillId="0" borderId="68" xfId="49" applyFont="1" applyFill="1" applyBorder="1" applyAlignment="1" applyProtection="1">
      <alignment horizontal="center"/>
      <protection/>
    </xf>
    <xf numFmtId="198" fontId="0" fillId="0" borderId="68" xfId="49" applyNumberFormat="1" applyFont="1" applyFill="1" applyBorder="1" applyAlignment="1" applyProtection="1">
      <alignment/>
      <protection/>
    </xf>
    <xf numFmtId="38" fontId="32" fillId="0" borderId="69" xfId="51" applyFont="1" applyBorder="1" applyAlignment="1" applyProtection="1">
      <alignment/>
      <protection/>
    </xf>
    <xf numFmtId="0" fontId="32" fillId="0" borderId="43" xfId="0" applyFont="1" applyBorder="1" applyAlignment="1" applyProtection="1">
      <alignment horizontal="center" shrinkToFit="1"/>
      <protection locked="0"/>
    </xf>
    <xf numFmtId="0" fontId="32" fillId="0" borderId="43" xfId="0" applyFont="1" applyBorder="1" applyAlignment="1" applyProtection="1">
      <alignment horizontal="center"/>
      <protection locked="0"/>
    </xf>
    <xf numFmtId="38" fontId="32" fillId="0" borderId="43" xfId="51" applyFont="1" applyBorder="1" applyAlignment="1" applyProtection="1">
      <alignment/>
      <protection locked="0"/>
    </xf>
    <xf numFmtId="198" fontId="0" fillId="0" borderId="70" xfId="49" applyNumberFormat="1" applyFont="1" applyFill="1" applyBorder="1" applyAlignment="1" applyProtection="1">
      <alignment/>
      <protection/>
    </xf>
    <xf numFmtId="38" fontId="0" fillId="0" borderId="70" xfId="49" applyFont="1" applyFill="1" applyBorder="1" applyAlignment="1" applyProtection="1">
      <alignment/>
      <protection/>
    </xf>
    <xf numFmtId="0" fontId="0" fillId="0" borderId="70" xfId="49" applyNumberFormat="1" applyFont="1" applyFill="1" applyBorder="1" applyAlignment="1" applyProtection="1">
      <alignment/>
      <protection/>
    </xf>
    <xf numFmtId="38" fontId="0" fillId="0" borderId="70" xfId="49" applyFill="1" applyBorder="1" applyAlignment="1" applyProtection="1">
      <alignment/>
      <protection/>
    </xf>
    <xf numFmtId="38" fontId="0" fillId="0" borderId="70" xfId="49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 locked="0"/>
    </xf>
    <xf numFmtId="38" fontId="0" fillId="0" borderId="0" xfId="49" applyFont="1" applyFill="1" applyBorder="1" applyAlignment="1" applyProtection="1">
      <alignment/>
      <protection locked="0"/>
    </xf>
    <xf numFmtId="210" fontId="36" fillId="0" borderId="0" xfId="0" applyNumberFormat="1" applyFont="1" applyBorder="1" applyAlignment="1" applyProtection="1">
      <alignment horizontal="left"/>
      <protection locked="0"/>
    </xf>
    <xf numFmtId="0" fontId="36" fillId="0" borderId="0" xfId="0" applyFont="1" applyBorder="1" applyAlignment="1" applyProtection="1">
      <alignment horizontal="center" vertical="center"/>
      <protection locked="0"/>
    </xf>
    <xf numFmtId="201" fontId="36" fillId="0" borderId="0" xfId="0" applyNumberFormat="1" applyFont="1" applyBorder="1" applyAlignment="1" applyProtection="1">
      <alignment horizontal="right"/>
      <protection locked="0"/>
    </xf>
    <xf numFmtId="0" fontId="37" fillId="0" borderId="0" xfId="0" applyFont="1" applyAlignment="1">
      <alignment horizontal="distributed"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0" fontId="38" fillId="35" borderId="0" xfId="0" applyFont="1" applyFill="1" applyAlignment="1" applyProtection="1">
      <alignment horizontal="centerContinuous"/>
      <protection locked="0"/>
    </xf>
    <xf numFmtId="0" fontId="0" fillId="0" borderId="71" xfId="0" applyBorder="1" applyAlignment="1">
      <alignment/>
    </xf>
    <xf numFmtId="0" fontId="32" fillId="0" borderId="0" xfId="0" applyFont="1" applyAlignment="1" applyProtection="1">
      <alignment/>
      <protection locked="0"/>
    </xf>
    <xf numFmtId="0" fontId="35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71" xfId="0" applyBorder="1" applyAlignment="1">
      <alignment horizontal="center" vertical="center"/>
    </xf>
    <xf numFmtId="0" fontId="3" fillId="0" borderId="67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77" fillId="0" borderId="67" xfId="0" applyFont="1" applyBorder="1" applyAlignment="1">
      <alignment horizontal="distributed" vertical="center"/>
    </xf>
    <xf numFmtId="0" fontId="77" fillId="0" borderId="0" xfId="0" applyFont="1" applyBorder="1" applyAlignment="1">
      <alignment horizontal="distributed" vertical="center"/>
    </xf>
    <xf numFmtId="38" fontId="5" fillId="0" borderId="72" xfId="49" applyFont="1" applyFill="1" applyBorder="1" applyAlignment="1" applyProtection="1">
      <alignment horizontal="center"/>
      <protection/>
    </xf>
    <xf numFmtId="38" fontId="6" fillId="0" borderId="73" xfId="49" applyFont="1" applyFill="1" applyBorder="1" applyAlignment="1" applyProtection="1">
      <alignment horizontal="center"/>
      <protection/>
    </xf>
    <xf numFmtId="38" fontId="5" fillId="0" borderId="73" xfId="49" applyFont="1" applyFill="1" applyBorder="1" applyAlignment="1" applyProtection="1">
      <alignment horizontal="center"/>
      <protection/>
    </xf>
    <xf numFmtId="38" fontId="5" fillId="0" borderId="74" xfId="49" applyFont="1" applyFill="1" applyBorder="1" applyAlignment="1" applyProtection="1">
      <alignment horizontal="center"/>
      <protection/>
    </xf>
    <xf numFmtId="38" fontId="5" fillId="0" borderId="75" xfId="49" applyFont="1" applyFill="1" applyBorder="1" applyAlignment="1" applyProtection="1">
      <alignment horizontal="center"/>
      <protection/>
    </xf>
    <xf numFmtId="38" fontId="6" fillId="0" borderId="72" xfId="49" applyFont="1" applyFill="1" applyBorder="1" applyAlignment="1" applyProtection="1">
      <alignment horizontal="center"/>
      <protection/>
    </xf>
    <xf numFmtId="38" fontId="5" fillId="0" borderId="76" xfId="49" applyFont="1" applyFill="1" applyBorder="1" applyAlignment="1" applyProtection="1">
      <alignment horizontal="center"/>
      <protection/>
    </xf>
    <xf numFmtId="198" fontId="0" fillId="0" borderId="77" xfId="49" applyNumberFormat="1" applyFont="1" applyFill="1" applyBorder="1" applyAlignment="1" applyProtection="1">
      <alignment/>
      <protection/>
    </xf>
    <xf numFmtId="38" fontId="6" fillId="0" borderId="78" xfId="49" applyFont="1" applyFill="1" applyBorder="1" applyAlignment="1" applyProtection="1">
      <alignment horizontal="center"/>
      <protection/>
    </xf>
    <xf numFmtId="38" fontId="5" fillId="0" borderId="78" xfId="49" applyFont="1" applyFill="1" applyBorder="1" applyAlignment="1" applyProtection="1">
      <alignment horizontal="center"/>
      <protection/>
    </xf>
    <xf numFmtId="38" fontId="5" fillId="0" borderId="79" xfId="49" applyFont="1" applyFill="1" applyBorder="1" applyAlignment="1" applyProtection="1">
      <alignment horizontal="center"/>
      <protection/>
    </xf>
    <xf numFmtId="198" fontId="0" fillId="0" borderId="80" xfId="49" applyNumberFormat="1" applyFont="1" applyFill="1" applyBorder="1" applyAlignment="1" applyProtection="1">
      <alignment/>
      <protection/>
    </xf>
    <xf numFmtId="38" fontId="8" fillId="0" borderId="77" xfId="49" applyFont="1" applyFill="1" applyBorder="1" applyAlignment="1" applyProtection="1">
      <alignment horizontal="center"/>
      <protection/>
    </xf>
    <xf numFmtId="38" fontId="6" fillId="0" borderId="77" xfId="49" applyFont="1" applyFill="1" applyBorder="1" applyAlignment="1" applyProtection="1">
      <alignment horizontal="center"/>
      <protection/>
    </xf>
    <xf numFmtId="38" fontId="5" fillId="0" borderId="81" xfId="49" applyFont="1" applyFill="1" applyBorder="1" applyAlignment="1" applyProtection="1">
      <alignment horizontal="center"/>
      <protection/>
    </xf>
    <xf numFmtId="201" fontId="36" fillId="0" borderId="0" xfId="0" applyNumberFormat="1" applyFont="1" applyBorder="1" applyAlignment="1" applyProtection="1">
      <alignment/>
      <protection locked="0"/>
    </xf>
    <xf numFmtId="0" fontId="36" fillId="0" borderId="0" xfId="0" applyFont="1" applyBorder="1" applyAlignment="1" applyProtection="1">
      <alignment horizontal="center"/>
      <protection locked="0"/>
    </xf>
    <xf numFmtId="188" fontId="18" fillId="0" borderId="0" xfId="0" applyNumberFormat="1" applyFont="1" applyBorder="1" applyAlignment="1" applyProtection="1">
      <alignment horizontal="left" vertical="center"/>
      <protection locked="0"/>
    </xf>
    <xf numFmtId="188" fontId="18" fillId="0" borderId="0" xfId="0" applyNumberFormat="1" applyFont="1" applyBorder="1" applyAlignment="1">
      <alignment horizontal="left" vertical="center"/>
    </xf>
    <xf numFmtId="38" fontId="32" fillId="0" borderId="36" xfId="51" applyFont="1" applyBorder="1" applyAlignment="1" applyProtection="1">
      <alignment/>
      <protection locked="0"/>
    </xf>
    <xf numFmtId="38" fontId="32" fillId="0" borderId="24" xfId="51" applyFont="1" applyBorder="1" applyAlignment="1" applyProtection="1">
      <alignment/>
      <protection locked="0"/>
    </xf>
    <xf numFmtId="38" fontId="32" fillId="0" borderId="27" xfId="51" applyFont="1" applyBorder="1" applyAlignment="1" applyProtection="1">
      <alignment/>
      <protection locked="0"/>
    </xf>
    <xf numFmtId="38" fontId="32" fillId="0" borderId="46" xfId="51" applyFont="1" applyBorder="1" applyAlignment="1" applyProtection="1">
      <alignment/>
      <protection locked="0"/>
    </xf>
    <xf numFmtId="38" fontId="32" fillId="0" borderId="82" xfId="51" applyFont="1" applyBorder="1" applyAlignment="1" applyProtection="1">
      <alignment/>
      <protection locked="0"/>
    </xf>
    <xf numFmtId="38" fontId="32" fillId="0" borderId="37" xfId="51" applyFont="1" applyBorder="1" applyAlignment="1" applyProtection="1">
      <alignment/>
      <protection locked="0"/>
    </xf>
    <xf numFmtId="38" fontId="32" fillId="0" borderId="68" xfId="51" applyFont="1" applyBorder="1" applyAlignment="1" applyProtection="1">
      <alignment/>
      <protection locked="0"/>
    </xf>
    <xf numFmtId="38" fontId="32" fillId="0" borderId="50" xfId="51" applyFont="1" applyBorder="1" applyAlignment="1" applyProtection="1">
      <alignment/>
      <protection locked="0"/>
    </xf>
    <xf numFmtId="38" fontId="32" fillId="0" borderId="83" xfId="51" applyFont="1" applyBorder="1" applyAlignment="1" applyProtection="1">
      <alignment/>
      <protection locked="0"/>
    </xf>
    <xf numFmtId="38" fontId="32" fillId="0" borderId="26" xfId="51" applyFont="1" applyBorder="1" applyAlignment="1" applyProtection="1">
      <alignment horizontal="center" shrinkToFit="1"/>
      <protection locked="0"/>
    </xf>
    <xf numFmtId="38" fontId="32" fillId="0" borderId="84" xfId="51" applyFont="1" applyBorder="1" applyAlignment="1" applyProtection="1">
      <alignment/>
      <protection/>
    </xf>
    <xf numFmtId="0" fontId="32" fillId="0" borderId="58" xfId="0" applyFont="1" applyBorder="1" applyAlignment="1" applyProtection="1">
      <alignment horizontal="center" shrinkToFit="1"/>
      <protection locked="0"/>
    </xf>
    <xf numFmtId="38" fontId="32" fillId="0" borderId="58" xfId="51" applyFont="1" applyBorder="1" applyAlignment="1" applyProtection="1">
      <alignment horizontal="right"/>
      <protection locked="0"/>
    </xf>
    <xf numFmtId="38" fontId="32" fillId="0" borderId="85" xfId="51" applyFont="1" applyBorder="1" applyAlignment="1" applyProtection="1">
      <alignment/>
      <protection locked="0"/>
    </xf>
    <xf numFmtId="38" fontId="32" fillId="0" borderId="58" xfId="51" applyFont="1" applyBorder="1" applyAlignment="1" applyProtection="1">
      <alignment/>
      <protection locked="0"/>
    </xf>
    <xf numFmtId="38" fontId="32" fillId="0" borderId="86" xfId="51" applyFont="1" applyBorder="1" applyAlignment="1" applyProtection="1">
      <alignment/>
      <protection locked="0"/>
    </xf>
    <xf numFmtId="38" fontId="32" fillId="0" borderId="87" xfId="51" applyFont="1" applyBorder="1" applyAlignment="1" applyProtection="1">
      <alignment/>
      <protection locked="0"/>
    </xf>
    <xf numFmtId="38" fontId="32" fillId="0" borderId="14" xfId="51" applyFont="1" applyBorder="1" applyAlignment="1" applyProtection="1">
      <alignment/>
      <protection locked="0"/>
    </xf>
    <xf numFmtId="0" fontId="32" fillId="0" borderId="14" xfId="0" applyFont="1" applyBorder="1" applyAlignment="1" applyProtection="1">
      <alignment horizontal="center"/>
      <protection locked="0"/>
    </xf>
    <xf numFmtId="38" fontId="32" fillId="0" borderId="14" xfId="51" applyFont="1" applyBorder="1" applyAlignment="1" applyProtection="1">
      <alignment horizontal="right"/>
      <protection locked="0"/>
    </xf>
    <xf numFmtId="38" fontId="32" fillId="0" borderId="15" xfId="51" applyFont="1" applyBorder="1" applyAlignment="1" applyProtection="1">
      <alignment/>
      <protection locked="0"/>
    </xf>
    <xf numFmtId="38" fontId="32" fillId="0" borderId="19" xfId="51" applyFont="1" applyBorder="1" applyAlignment="1" applyProtection="1">
      <alignment/>
      <protection locked="0"/>
    </xf>
    <xf numFmtId="3" fontId="32" fillId="0" borderId="0" xfId="0" applyNumberFormat="1" applyFont="1" applyBorder="1" applyAlignment="1" applyProtection="1">
      <alignment horizontal="right"/>
      <protection locked="0"/>
    </xf>
    <xf numFmtId="3" fontId="32" fillId="0" borderId="26" xfId="0" applyNumberFormat="1" applyFont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/>
    </xf>
    <xf numFmtId="0" fontId="5" fillId="0" borderId="88" xfId="0" applyFont="1" applyBorder="1" applyAlignment="1" applyProtection="1">
      <alignment/>
      <protection locked="0"/>
    </xf>
    <xf numFmtId="38" fontId="5" fillId="0" borderId="89" xfId="49" applyFont="1" applyBorder="1" applyAlignment="1" applyProtection="1">
      <alignment/>
      <protection locked="0"/>
    </xf>
    <xf numFmtId="0" fontId="5" fillId="0" borderId="89" xfId="0" applyFont="1" applyBorder="1" applyAlignment="1" applyProtection="1">
      <alignment/>
      <protection locked="0"/>
    </xf>
    <xf numFmtId="0" fontId="5" fillId="0" borderId="90" xfId="0" applyFont="1" applyBorder="1" applyAlignment="1" applyProtection="1">
      <alignment/>
      <protection locked="0"/>
    </xf>
    <xf numFmtId="0" fontId="5" fillId="0" borderId="91" xfId="0" applyFont="1" applyBorder="1" applyAlignment="1" applyProtection="1">
      <alignment/>
      <protection locked="0"/>
    </xf>
    <xf numFmtId="188" fontId="18" fillId="0" borderId="57" xfId="0" applyNumberFormat="1" applyFont="1" applyBorder="1" applyAlignment="1" applyProtection="1">
      <alignment horizontal="left" vertical="center"/>
      <protection locked="0"/>
    </xf>
    <xf numFmtId="188" fontId="18" fillId="0" borderId="86" xfId="0" applyNumberFormat="1" applyFont="1" applyBorder="1" applyAlignment="1" applyProtection="1">
      <alignment horizontal="left" vertical="center"/>
      <protection locked="0"/>
    </xf>
    <xf numFmtId="188" fontId="18" fillId="0" borderId="57" xfId="0" applyNumberFormat="1" applyFont="1" applyBorder="1" applyAlignment="1">
      <alignment horizontal="left" vertical="center"/>
    </xf>
    <xf numFmtId="188" fontId="18" fillId="0" borderId="86" xfId="0" applyNumberFormat="1" applyFont="1" applyBorder="1" applyAlignment="1">
      <alignment horizontal="left" vertical="center"/>
    </xf>
    <xf numFmtId="0" fontId="5" fillId="0" borderId="24" xfId="49" applyNumberFormat="1" applyFont="1" applyBorder="1" applyAlignment="1" applyProtection="1">
      <alignment horizontal="center" vertical="center"/>
      <protection/>
    </xf>
    <xf numFmtId="38" fontId="6" fillId="0" borderId="85" xfId="49" applyFont="1" applyBorder="1" applyAlignment="1" applyProtection="1">
      <alignment horizontal="center" vertical="center"/>
      <protection/>
    </xf>
    <xf numFmtId="0" fontId="37" fillId="0" borderId="0" xfId="0" applyFont="1" applyAlignment="1" applyProtection="1">
      <alignment/>
      <protection locked="0"/>
    </xf>
    <xf numFmtId="0" fontId="15" fillId="35" borderId="28" xfId="0" applyFont="1" applyFill="1" applyBorder="1" applyAlignment="1" applyProtection="1">
      <alignment horizontal="center" vertical="center"/>
      <protection locked="0"/>
    </xf>
    <xf numFmtId="0" fontId="15" fillId="35" borderId="25" xfId="0" applyFont="1" applyFill="1" applyBorder="1" applyAlignment="1" applyProtection="1">
      <alignment horizontal="center" vertical="center"/>
      <protection locked="0"/>
    </xf>
    <xf numFmtId="38" fontId="18" fillId="0" borderId="83" xfId="49" applyFont="1" applyBorder="1" applyAlignment="1">
      <alignment vertical="center"/>
    </xf>
    <xf numFmtId="38" fontId="18" fillId="0" borderId="92" xfId="49" applyFont="1" applyBorder="1" applyAlignment="1">
      <alignment vertical="center"/>
    </xf>
    <xf numFmtId="38" fontId="18" fillId="0" borderId="93" xfId="49" applyFont="1" applyBorder="1" applyAlignment="1">
      <alignment vertical="center"/>
    </xf>
    <xf numFmtId="38" fontId="18" fillId="0" borderId="82" xfId="0" applyNumberFormat="1" applyFont="1" applyBorder="1" applyAlignment="1">
      <alignment vertical="center"/>
    </xf>
    <xf numFmtId="188" fontId="18" fillId="0" borderId="85" xfId="0" applyNumberFormat="1" applyFont="1" applyBorder="1" applyAlignment="1" applyProtection="1">
      <alignment vertical="center"/>
      <protection locked="0"/>
    </xf>
    <xf numFmtId="188" fontId="18" fillId="0" borderId="85" xfId="0" applyNumberFormat="1" applyFont="1" applyBorder="1" applyAlignment="1">
      <alignment vertical="center"/>
    </xf>
    <xf numFmtId="188" fontId="18" fillId="0" borderId="19" xfId="0" applyNumberFormat="1" applyFont="1" applyBorder="1" applyAlignment="1" applyProtection="1">
      <alignment vertical="center"/>
      <protection locked="0"/>
    </xf>
    <xf numFmtId="188" fontId="18" fillId="0" borderId="24" xfId="0" applyNumberFormat="1" applyFont="1" applyBorder="1" applyAlignment="1">
      <alignment vertical="center"/>
    </xf>
    <xf numFmtId="185" fontId="18" fillId="0" borderId="94" xfId="49" applyNumberFormat="1" applyFont="1" applyBorder="1" applyAlignment="1">
      <alignment vertical="center"/>
    </xf>
    <xf numFmtId="185" fontId="18" fillId="0" borderId="95" xfId="49" applyNumberFormat="1" applyFont="1" applyBorder="1" applyAlignment="1">
      <alignment vertical="center"/>
    </xf>
    <xf numFmtId="185" fontId="18" fillId="0" borderId="96" xfId="49" applyNumberFormat="1" applyFont="1" applyBorder="1" applyAlignment="1">
      <alignment vertical="center"/>
    </xf>
    <xf numFmtId="185" fontId="18" fillId="0" borderId="97" xfId="49" applyNumberFormat="1" applyFont="1" applyBorder="1" applyAlignment="1">
      <alignment vertical="center"/>
    </xf>
    <xf numFmtId="185" fontId="18" fillId="0" borderId="54" xfId="49" applyNumberFormat="1" applyFont="1" applyBorder="1" applyAlignment="1">
      <alignment vertical="center"/>
    </xf>
    <xf numFmtId="185" fontId="18" fillId="0" borderId="89" xfId="49" applyNumberFormat="1" applyFont="1" applyBorder="1" applyAlignment="1">
      <alignment vertical="center"/>
    </xf>
    <xf numFmtId="185" fontId="18" fillId="0" borderId="92" xfId="49" applyNumberFormat="1" applyFont="1" applyBorder="1" applyAlignment="1">
      <alignment vertical="center"/>
    </xf>
    <xf numFmtId="185" fontId="18" fillId="0" borderId="98" xfId="49" applyNumberFormat="1" applyFont="1" applyBorder="1" applyAlignment="1">
      <alignment vertical="center"/>
    </xf>
    <xf numFmtId="185" fontId="18" fillId="0" borderId="99" xfId="0" applyNumberFormat="1" applyFont="1" applyBorder="1" applyAlignment="1">
      <alignment vertical="center"/>
    </xf>
    <xf numFmtId="185" fontId="18" fillId="0" borderId="100" xfId="0" applyNumberFormat="1" applyFont="1" applyBorder="1" applyAlignment="1">
      <alignment vertical="center"/>
    </xf>
    <xf numFmtId="185" fontId="18" fillId="0" borderId="101" xfId="0" applyNumberFormat="1" applyFont="1" applyBorder="1" applyAlignment="1">
      <alignment vertical="center"/>
    </xf>
    <xf numFmtId="185" fontId="18" fillId="0" borderId="102" xfId="0" applyNumberFormat="1" applyFont="1" applyBorder="1" applyAlignment="1">
      <alignment vertical="center"/>
    </xf>
    <xf numFmtId="185" fontId="18" fillId="0" borderId="101" xfId="49" applyNumberFormat="1" applyFont="1" applyBorder="1" applyAlignment="1">
      <alignment vertical="center"/>
    </xf>
    <xf numFmtId="185" fontId="18" fillId="0" borderId="100" xfId="49" applyNumberFormat="1" applyFont="1" applyBorder="1" applyAlignment="1">
      <alignment vertical="center"/>
    </xf>
    <xf numFmtId="185" fontId="18" fillId="0" borderId="103" xfId="49" applyNumberFormat="1" applyFont="1" applyBorder="1" applyAlignment="1">
      <alignment vertical="center"/>
    </xf>
    <xf numFmtId="185" fontId="18" fillId="0" borderId="85" xfId="0" applyNumberFormat="1" applyFont="1" applyBorder="1" applyAlignment="1" applyProtection="1">
      <alignment vertical="center"/>
      <protection locked="0"/>
    </xf>
    <xf numFmtId="185" fontId="18" fillId="0" borderId="57" xfId="0" applyNumberFormat="1" applyFont="1" applyBorder="1" applyAlignment="1">
      <alignment vertical="center"/>
    </xf>
    <xf numFmtId="185" fontId="18" fillId="0" borderId="86" xfId="0" applyNumberFormat="1" applyFont="1" applyBorder="1" applyAlignment="1">
      <alignment vertical="center"/>
    </xf>
    <xf numFmtId="185" fontId="18" fillId="0" borderId="24" xfId="0" applyNumberFormat="1" applyFont="1" applyBorder="1" applyAlignment="1" applyProtection="1">
      <alignment vertical="center"/>
      <protection locked="0"/>
    </xf>
    <xf numFmtId="215" fontId="18" fillId="0" borderId="17" xfId="0" applyNumberFormat="1" applyFont="1" applyBorder="1" applyAlignment="1" applyProtection="1">
      <alignment vertical="center"/>
      <protection locked="0"/>
    </xf>
    <xf numFmtId="215" fontId="18" fillId="0" borderId="10" xfId="0" applyNumberFormat="1" applyFont="1" applyBorder="1" applyAlignment="1" applyProtection="1">
      <alignment vertical="center"/>
      <protection locked="0"/>
    </xf>
    <xf numFmtId="215" fontId="18" fillId="0" borderId="46" xfId="0" applyNumberFormat="1" applyFont="1" applyBorder="1" applyAlignment="1" applyProtection="1">
      <alignment vertical="center"/>
      <protection locked="0"/>
    </xf>
    <xf numFmtId="215" fontId="18" fillId="0" borderId="36" xfId="0" applyNumberFormat="1" applyFont="1" applyBorder="1" applyAlignment="1" applyProtection="1">
      <alignment vertical="center"/>
      <protection locked="0"/>
    </xf>
    <xf numFmtId="215" fontId="18" fillId="0" borderId="11" xfId="0" applyNumberFormat="1" applyFont="1" applyBorder="1" applyAlignment="1" applyProtection="1">
      <alignment vertical="center"/>
      <protection locked="0"/>
    </xf>
    <xf numFmtId="215" fontId="18" fillId="0" borderId="19" xfId="0" applyNumberFormat="1" applyFont="1" applyBorder="1" applyAlignment="1" applyProtection="1">
      <alignment vertical="center"/>
      <protection locked="0"/>
    </xf>
    <xf numFmtId="215" fontId="18" fillId="0" borderId="14" xfId="0" applyNumberFormat="1" applyFont="1" applyBorder="1" applyAlignment="1" applyProtection="1">
      <alignment vertical="center"/>
      <protection locked="0"/>
    </xf>
    <xf numFmtId="215" fontId="18" fillId="0" borderId="82" xfId="0" applyNumberFormat="1" applyFont="1" applyBorder="1" applyAlignment="1" applyProtection="1">
      <alignment vertical="center"/>
      <protection locked="0"/>
    </xf>
    <xf numFmtId="215" fontId="18" fillId="0" borderId="24" xfId="0" applyNumberFormat="1" applyFont="1" applyBorder="1" applyAlignment="1" applyProtection="1">
      <alignment vertical="center"/>
      <protection locked="0"/>
    </xf>
    <xf numFmtId="215" fontId="18" fillId="0" borderId="15" xfId="0" applyNumberFormat="1" applyFont="1" applyBorder="1" applyAlignment="1" applyProtection="1">
      <alignment vertical="center"/>
      <protection locked="0"/>
    </xf>
    <xf numFmtId="215" fontId="18" fillId="0" borderId="20" xfId="0" applyNumberFormat="1" applyFont="1" applyBorder="1" applyAlignment="1" applyProtection="1">
      <alignment vertical="center"/>
      <protection locked="0"/>
    </xf>
    <xf numFmtId="215" fontId="18" fillId="0" borderId="12" xfId="0" applyNumberFormat="1" applyFont="1" applyBorder="1" applyAlignment="1" applyProtection="1">
      <alignment vertical="center"/>
      <protection locked="0"/>
    </xf>
    <xf numFmtId="215" fontId="18" fillId="0" borderId="37" xfId="0" applyNumberFormat="1" applyFont="1" applyBorder="1" applyAlignment="1" applyProtection="1">
      <alignment vertical="center"/>
      <protection locked="0"/>
    </xf>
    <xf numFmtId="215" fontId="18" fillId="0" borderId="27" xfId="0" applyNumberFormat="1" applyFont="1" applyBorder="1" applyAlignment="1" applyProtection="1">
      <alignment vertical="center"/>
      <protection locked="0"/>
    </xf>
    <xf numFmtId="215" fontId="18" fillId="0" borderId="13" xfId="0" applyNumberFormat="1" applyFont="1" applyBorder="1" applyAlignment="1" applyProtection="1">
      <alignment vertical="center"/>
      <protection locked="0"/>
    </xf>
    <xf numFmtId="0" fontId="33" fillId="0" borderId="68" xfId="0" applyFont="1" applyBorder="1" applyAlignment="1">
      <alignment horizontal="center" vertical="center"/>
    </xf>
    <xf numFmtId="0" fontId="36" fillId="0" borderId="68" xfId="0" applyFont="1" applyBorder="1" applyAlignment="1" applyProtection="1">
      <alignment horizontal="center" vertical="center"/>
      <protection locked="0"/>
    </xf>
    <xf numFmtId="176" fontId="0" fillId="0" borderId="70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104" xfId="0" applyNumberFormat="1" applyFont="1" applyBorder="1" applyAlignment="1">
      <alignment vertical="center"/>
    </xf>
    <xf numFmtId="188" fontId="18" fillId="0" borderId="82" xfId="0" applyNumberFormat="1" applyFont="1" applyBorder="1" applyAlignment="1" applyProtection="1">
      <alignment horizontal="left" vertical="center"/>
      <protection locked="0"/>
    </xf>
    <xf numFmtId="188" fontId="18" fillId="0" borderId="82" xfId="0" applyNumberFormat="1" applyFont="1" applyBorder="1" applyAlignment="1">
      <alignment horizontal="left" vertical="center"/>
    </xf>
    <xf numFmtId="38" fontId="7" fillId="0" borderId="68" xfId="49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85" fontId="18" fillId="0" borderId="105" xfId="49" applyNumberFormat="1" applyFont="1" applyBorder="1" applyAlignment="1">
      <alignment vertical="center"/>
    </xf>
    <xf numFmtId="185" fontId="18" fillId="0" borderId="106" xfId="49" applyNumberFormat="1" applyFont="1" applyBorder="1" applyAlignment="1">
      <alignment vertical="center"/>
    </xf>
    <xf numFmtId="188" fontId="18" fillId="0" borderId="107" xfId="0" applyNumberFormat="1" applyFont="1" applyBorder="1" applyAlignment="1" applyProtection="1">
      <alignment vertical="center"/>
      <protection locked="0"/>
    </xf>
    <xf numFmtId="188" fontId="18" fillId="0" borderId="108" xfId="0" applyNumberFormat="1" applyFont="1" applyBorder="1" applyAlignment="1" applyProtection="1">
      <alignment vertical="center"/>
      <protection locked="0"/>
    </xf>
    <xf numFmtId="188" fontId="18" fillId="0" borderId="106" xfId="0" applyNumberFormat="1" applyFont="1" applyBorder="1" applyAlignment="1" applyProtection="1">
      <alignment vertical="center"/>
      <protection locked="0"/>
    </xf>
    <xf numFmtId="0" fontId="4" fillId="0" borderId="47" xfId="0" applyFont="1" applyBorder="1" applyAlignment="1">
      <alignment horizontal="distributed" vertical="center"/>
    </xf>
    <xf numFmtId="0" fontId="0" fillId="0" borderId="104" xfId="0" applyBorder="1" applyAlignment="1">
      <alignment horizontal="distributed" vertical="center"/>
    </xf>
    <xf numFmtId="176" fontId="3" fillId="0" borderId="47" xfId="0" applyNumberFormat="1" applyFont="1" applyBorder="1" applyAlignment="1">
      <alignment vertical="center"/>
    </xf>
    <xf numFmtId="0" fontId="0" fillId="0" borderId="104" xfId="0" applyBorder="1" applyAlignment="1">
      <alignment/>
    </xf>
    <xf numFmtId="176" fontId="3" fillId="0" borderId="109" xfId="0" applyNumberFormat="1" applyFont="1" applyBorder="1" applyAlignment="1">
      <alignment vertical="center"/>
    </xf>
    <xf numFmtId="0" fontId="0" fillId="0" borderId="104" xfId="0" applyBorder="1" applyAlignment="1">
      <alignment vertical="center"/>
    </xf>
    <xf numFmtId="176" fontId="3" fillId="0" borderId="27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/>
    </xf>
    <xf numFmtId="0" fontId="0" fillId="0" borderId="50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83" xfId="0" applyBorder="1" applyAlignment="1">
      <alignment horizontal="distributed" vertical="center"/>
    </xf>
    <xf numFmtId="0" fontId="0" fillId="0" borderId="110" xfId="0" applyBorder="1" applyAlignment="1">
      <alignment horizontal="distributed" vertical="center"/>
    </xf>
    <xf numFmtId="0" fontId="0" fillId="0" borderId="71" xfId="0" applyBorder="1" applyAlignment="1">
      <alignment horizontal="distributed" vertical="center"/>
    </xf>
    <xf numFmtId="0" fontId="0" fillId="0" borderId="111" xfId="0" applyBorder="1" applyAlignment="1">
      <alignment horizontal="distributed" vertical="center"/>
    </xf>
    <xf numFmtId="0" fontId="0" fillId="0" borderId="108" xfId="0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176" fontId="3" fillId="0" borderId="112" xfId="0" applyNumberFormat="1" applyFont="1" applyBorder="1" applyAlignment="1">
      <alignment vertical="center"/>
    </xf>
    <xf numFmtId="0" fontId="0" fillId="0" borderId="70" xfId="0" applyBorder="1" applyAlignment="1">
      <alignment/>
    </xf>
    <xf numFmtId="176" fontId="3" fillId="0" borderId="20" xfId="0" applyNumberFormat="1" applyFont="1" applyBorder="1" applyAlignment="1">
      <alignment vertical="center" shrinkToFit="1"/>
    </xf>
    <xf numFmtId="0" fontId="0" fillId="0" borderId="12" xfId="0" applyBorder="1" applyAlignment="1">
      <alignment shrinkToFit="1"/>
    </xf>
    <xf numFmtId="176" fontId="3" fillId="0" borderId="38" xfId="0" applyNumberFormat="1" applyFont="1" applyBorder="1" applyAlignment="1">
      <alignment vertical="center"/>
    </xf>
    <xf numFmtId="176" fontId="3" fillId="0" borderId="36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20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4" fillId="0" borderId="38" xfId="0" applyFont="1" applyBorder="1" applyAlignment="1">
      <alignment horizontal="distributed" vertical="center"/>
    </xf>
    <xf numFmtId="0" fontId="0" fillId="0" borderId="70" xfId="0" applyBorder="1" applyAlignment="1">
      <alignment horizontal="distributed" vertical="center"/>
    </xf>
    <xf numFmtId="0" fontId="0" fillId="0" borderId="67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0" xfId="0" applyBorder="1" applyAlignment="1">
      <alignment horizontal="distributed"/>
    </xf>
    <xf numFmtId="0" fontId="0" fillId="0" borderId="11" xfId="0" applyBorder="1" applyAlignment="1">
      <alignment horizontal="distributed"/>
    </xf>
    <xf numFmtId="0" fontId="0" fillId="0" borderId="50" xfId="0" applyFont="1" applyBorder="1" applyAlignment="1">
      <alignment horizontal="distributed" vertical="center"/>
    </xf>
    <xf numFmtId="0" fontId="0" fillId="0" borderId="113" xfId="0" applyBorder="1" applyAlignment="1">
      <alignment horizontal="distributed" vertical="center"/>
    </xf>
    <xf numFmtId="0" fontId="0" fillId="0" borderId="41" xfId="0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176" fontId="34" fillId="0" borderId="17" xfId="0" applyNumberFormat="1" applyFont="1" applyBorder="1" applyAlignment="1">
      <alignment horizontal="right" vertical="center"/>
    </xf>
    <xf numFmtId="0" fontId="34" fillId="0" borderId="10" xfId="0" applyFont="1" applyBorder="1" applyAlignment="1">
      <alignment horizontal="right"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176" fontId="34" fillId="0" borderId="20" xfId="0" applyNumberFormat="1" applyFont="1" applyBorder="1" applyAlignment="1">
      <alignment horizontal="right" vertical="center"/>
    </xf>
    <xf numFmtId="0" fontId="34" fillId="0" borderId="12" xfId="0" applyFont="1" applyBorder="1" applyAlignment="1">
      <alignment horizontal="right" vertical="center"/>
    </xf>
    <xf numFmtId="0" fontId="4" fillId="35" borderId="17" xfId="0" applyFont="1" applyFill="1" applyBorder="1" applyAlignment="1">
      <alignment horizontal="distributed" vertical="center"/>
    </xf>
    <xf numFmtId="0" fontId="40" fillId="0" borderId="20" xfId="0" applyFont="1" applyBorder="1" applyAlignment="1">
      <alignment horizontal="distributed" vertical="center" wrapText="1"/>
    </xf>
    <xf numFmtId="0" fontId="0" fillId="0" borderId="12" xfId="0" applyFont="1" applyBorder="1" applyAlignment="1">
      <alignment horizontal="distributed" vertical="center" wrapText="1"/>
    </xf>
    <xf numFmtId="0" fontId="4" fillId="35" borderId="38" xfId="0" applyFont="1" applyFill="1" applyBorder="1" applyAlignment="1">
      <alignment horizontal="distributed" vertical="center"/>
    </xf>
    <xf numFmtId="0" fontId="0" fillId="0" borderId="70" xfId="0" applyBorder="1" applyAlignment="1">
      <alignment horizontal="distributed"/>
    </xf>
    <xf numFmtId="0" fontId="0" fillId="0" borderId="39" xfId="0" applyBorder="1" applyAlignment="1">
      <alignment horizontal="distributed"/>
    </xf>
    <xf numFmtId="0" fontId="40" fillId="0" borderId="20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37" fillId="0" borderId="0" xfId="0" applyFont="1" applyAlignment="1" applyProtection="1">
      <alignment horizontal="center"/>
      <protection locked="0"/>
    </xf>
    <xf numFmtId="176" fontId="0" fillId="0" borderId="24" xfId="0" applyNumberFormat="1" applyBorder="1" applyAlignment="1">
      <alignment/>
    </xf>
    <xf numFmtId="176" fontId="0" fillId="0" borderId="14" xfId="0" applyNumberFormat="1" applyBorder="1" applyAlignment="1">
      <alignment/>
    </xf>
    <xf numFmtId="176" fontId="0" fillId="0" borderId="82" xfId="0" applyNumberFormat="1" applyBorder="1" applyAlignment="1">
      <alignment/>
    </xf>
    <xf numFmtId="176" fontId="0" fillId="0" borderId="15" xfId="0" applyNumberFormat="1" applyBorder="1" applyAlignment="1">
      <alignment/>
    </xf>
    <xf numFmtId="176" fontId="0" fillId="0" borderId="24" xfId="0" applyNumberFormat="1" applyFont="1" applyBorder="1" applyAlignment="1">
      <alignment/>
    </xf>
    <xf numFmtId="176" fontId="0" fillId="0" borderId="14" xfId="0" applyNumberFormat="1" applyFont="1" applyBorder="1" applyAlignment="1">
      <alignment/>
    </xf>
    <xf numFmtId="176" fontId="0" fillId="0" borderId="82" xfId="0" applyNumberFormat="1" applyFont="1" applyBorder="1" applyAlignment="1">
      <alignment/>
    </xf>
    <xf numFmtId="0" fontId="0" fillId="0" borderId="24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82" xfId="0" applyBorder="1" applyAlignment="1" applyProtection="1">
      <alignment horizontal="center"/>
      <protection locked="0"/>
    </xf>
    <xf numFmtId="0" fontId="38" fillId="35" borderId="0" xfId="0" applyFont="1" applyFill="1" applyAlignment="1" applyProtection="1">
      <alignment/>
      <protection locked="0"/>
    </xf>
    <xf numFmtId="0" fontId="37" fillId="0" borderId="0" xfId="0" applyFont="1" applyAlignment="1" applyProtection="1">
      <alignment/>
      <protection locked="0"/>
    </xf>
    <xf numFmtId="0" fontId="3" fillId="0" borderId="70" xfId="0" applyFont="1" applyBorder="1" applyAlignment="1">
      <alignment horizontal="distributed" vertical="center"/>
    </xf>
    <xf numFmtId="0" fontId="3" fillId="0" borderId="39" xfId="0" applyFont="1" applyBorder="1" applyAlignment="1">
      <alignment horizontal="distributed" vertical="center"/>
    </xf>
    <xf numFmtId="0" fontId="4" fillId="0" borderId="67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114" xfId="0" applyFont="1" applyBorder="1" applyAlignment="1">
      <alignment horizontal="distributed" vertical="center"/>
    </xf>
    <xf numFmtId="0" fontId="3" fillId="0" borderId="40" xfId="0" applyFont="1" applyBorder="1" applyAlignment="1">
      <alignment horizontal="distributed" vertical="center"/>
    </xf>
    <xf numFmtId="0" fontId="3" fillId="0" borderId="71" xfId="0" applyFont="1" applyBorder="1" applyAlignment="1">
      <alignment horizontal="distributed" vertical="center"/>
    </xf>
    <xf numFmtId="0" fontId="3" fillId="0" borderId="41" xfId="0" applyFont="1" applyBorder="1" applyAlignment="1">
      <alignment horizontal="distributed" vertical="center"/>
    </xf>
    <xf numFmtId="0" fontId="3" fillId="0" borderId="104" xfId="0" applyFont="1" applyBorder="1" applyAlignment="1">
      <alignment horizontal="distributed" vertical="center"/>
    </xf>
    <xf numFmtId="0" fontId="3" fillId="0" borderId="64" xfId="0" applyFont="1" applyBorder="1" applyAlignment="1">
      <alignment horizontal="distributed" vertical="center"/>
    </xf>
    <xf numFmtId="176" fontId="34" fillId="0" borderId="47" xfId="0" applyNumberFormat="1" applyFont="1" applyBorder="1" applyAlignment="1">
      <alignment horizontal="right" vertical="center"/>
    </xf>
    <xf numFmtId="0" fontId="34" fillId="0" borderId="104" xfId="0" applyFont="1" applyBorder="1" applyAlignment="1">
      <alignment horizontal="right" vertical="center"/>
    </xf>
    <xf numFmtId="0" fontId="39" fillId="0" borderId="0" xfId="0" applyFont="1" applyAlignment="1">
      <alignment horizontal="distributed" vertical="center"/>
    </xf>
    <xf numFmtId="176" fontId="0" fillId="0" borderId="36" xfId="0" applyNumberFormat="1" applyFont="1" applyBorder="1" applyAlignment="1">
      <alignment/>
    </xf>
    <xf numFmtId="176" fontId="0" fillId="0" borderId="10" xfId="0" applyNumberFormat="1" applyFont="1" applyBorder="1" applyAlignment="1">
      <alignment/>
    </xf>
    <xf numFmtId="176" fontId="0" fillId="0" borderId="46" xfId="0" applyNumberFormat="1" applyFont="1" applyBorder="1" applyAlignment="1">
      <alignment/>
    </xf>
    <xf numFmtId="176" fontId="0" fillId="0" borderId="11" xfId="0" applyNumberFormat="1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82" xfId="0" applyFont="1" applyBorder="1" applyAlignment="1">
      <alignment horizontal="center"/>
    </xf>
    <xf numFmtId="0" fontId="0" fillId="0" borderId="11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6" xfId="0" applyBorder="1" applyAlignment="1">
      <alignment horizontal="center"/>
    </xf>
    <xf numFmtId="176" fontId="0" fillId="0" borderId="19" xfId="0" applyNumberFormat="1" applyBorder="1" applyAlignment="1" applyProtection="1">
      <alignment/>
      <protection locked="0"/>
    </xf>
    <xf numFmtId="176" fontId="0" fillId="0" borderId="14" xfId="0" applyNumberFormat="1" applyBorder="1" applyAlignment="1" applyProtection="1">
      <alignment/>
      <protection locked="0"/>
    </xf>
    <xf numFmtId="176" fontId="0" fillId="0" borderId="82" xfId="0" applyNumberFormat="1" applyBorder="1" applyAlignment="1" applyProtection="1">
      <alignment/>
      <protection locked="0"/>
    </xf>
    <xf numFmtId="0" fontId="2" fillId="0" borderId="24" xfId="0" applyFont="1" applyBorder="1" applyAlignment="1">
      <alignment horizontal="center"/>
    </xf>
    <xf numFmtId="176" fontId="0" fillId="0" borderId="19" xfId="0" applyNumberFormat="1" applyBorder="1" applyAlignment="1" applyProtection="1">
      <alignment/>
      <protection locked="0"/>
    </xf>
    <xf numFmtId="176" fontId="0" fillId="0" borderId="14" xfId="0" applyNumberFormat="1" applyBorder="1" applyAlignment="1" applyProtection="1">
      <alignment/>
      <protection locked="0"/>
    </xf>
    <xf numFmtId="176" fontId="0" fillId="0" borderId="82" xfId="0" applyNumberFormat="1" applyBorder="1" applyAlignment="1" applyProtection="1">
      <alignment/>
      <protection locked="0"/>
    </xf>
    <xf numFmtId="0" fontId="0" fillId="0" borderId="35" xfId="0" applyBorder="1" applyAlignment="1">
      <alignment vertical="center"/>
    </xf>
    <xf numFmtId="0" fontId="0" fillId="0" borderId="113" xfId="0" applyBorder="1" applyAlignment="1">
      <alignment vertical="center"/>
    </xf>
    <xf numFmtId="0" fontId="0" fillId="0" borderId="10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24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176" fontId="0" fillId="0" borderId="15" xfId="0" applyNumberFormat="1" applyFont="1" applyBorder="1" applyAlignment="1">
      <alignment/>
    </xf>
    <xf numFmtId="0" fontId="0" fillId="0" borderId="110" xfId="0" applyBorder="1" applyAlignment="1">
      <alignment horizontal="center" vertical="top"/>
    </xf>
    <xf numFmtId="0" fontId="0" fillId="0" borderId="71" xfId="0" applyBorder="1" applyAlignment="1">
      <alignment horizontal="center" vertical="top"/>
    </xf>
    <xf numFmtId="0" fontId="0" fillId="0" borderId="111" xfId="0" applyBorder="1" applyAlignment="1">
      <alignment horizontal="center" vertical="top"/>
    </xf>
    <xf numFmtId="0" fontId="0" fillId="0" borderId="27" xfId="0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5" fillId="0" borderId="38" xfId="0" applyFont="1" applyBorder="1" applyAlignment="1">
      <alignment horizontal="distributed" vertical="center"/>
    </xf>
    <xf numFmtId="0" fontId="5" fillId="0" borderId="70" xfId="0" applyFont="1" applyBorder="1" applyAlignment="1">
      <alignment horizontal="distributed" vertical="center"/>
    </xf>
    <xf numFmtId="0" fontId="5" fillId="0" borderId="39" xfId="0" applyFont="1" applyBorder="1" applyAlignment="1">
      <alignment horizontal="distributed" vertical="center"/>
    </xf>
    <xf numFmtId="0" fontId="5" fillId="0" borderId="67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14" xfId="0" applyFont="1" applyBorder="1" applyAlignment="1">
      <alignment horizontal="distributed" vertical="center"/>
    </xf>
    <xf numFmtId="0" fontId="5" fillId="0" borderId="40" xfId="0" applyFont="1" applyBorder="1" applyAlignment="1">
      <alignment horizontal="distributed" vertical="center"/>
    </xf>
    <xf numFmtId="0" fontId="5" fillId="0" borderId="71" xfId="0" applyFont="1" applyBorder="1" applyAlignment="1">
      <alignment horizontal="distributed" vertical="center"/>
    </xf>
    <xf numFmtId="0" fontId="5" fillId="0" borderId="41" xfId="0" applyFont="1" applyBorder="1" applyAlignment="1">
      <alignment horizontal="distributed" vertical="center"/>
    </xf>
    <xf numFmtId="176" fontId="0" fillId="0" borderId="19" xfId="0" applyNumberFormat="1" applyBorder="1" applyAlignment="1">
      <alignment/>
    </xf>
    <xf numFmtId="176" fontId="0" fillId="0" borderId="14" xfId="0" applyNumberFormat="1" applyBorder="1" applyAlignment="1">
      <alignment/>
    </xf>
    <xf numFmtId="176" fontId="0" fillId="0" borderId="82" xfId="0" applyNumberFormat="1" applyBorder="1" applyAlignment="1">
      <alignment/>
    </xf>
    <xf numFmtId="176" fontId="0" fillId="0" borderId="19" xfId="0" applyNumberFormat="1" applyBorder="1" applyAlignment="1">
      <alignment/>
    </xf>
    <xf numFmtId="0" fontId="0" fillId="0" borderId="36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/>
      <protection locked="0"/>
    </xf>
    <xf numFmtId="176" fontId="0" fillId="0" borderId="16" xfId="0" applyNumberFormat="1" applyFont="1" applyBorder="1" applyAlignment="1">
      <alignment/>
    </xf>
    <xf numFmtId="0" fontId="2" fillId="0" borderId="115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16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176" fontId="0" fillId="0" borderId="16" xfId="0" applyNumberFormat="1" applyBorder="1" applyAlignment="1" applyProtection="1">
      <alignment/>
      <protection locked="0"/>
    </xf>
    <xf numFmtId="0" fontId="0" fillId="0" borderId="115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116" xfId="0" applyBorder="1" applyAlignment="1" applyProtection="1">
      <alignment horizontal="center"/>
      <protection locked="0"/>
    </xf>
    <xf numFmtId="0" fontId="2" fillId="0" borderId="14" xfId="0" applyFont="1" applyBorder="1" applyAlignment="1">
      <alignment horizontal="center"/>
    </xf>
    <xf numFmtId="0" fontId="2" fillId="0" borderId="82" xfId="0" applyFont="1" applyBorder="1" applyAlignment="1">
      <alignment horizontal="center"/>
    </xf>
    <xf numFmtId="176" fontId="0" fillId="0" borderId="16" xfId="0" applyNumberFormat="1" applyBorder="1" applyAlignment="1">
      <alignment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82" xfId="0" applyFont="1" applyBorder="1" applyAlignment="1" applyProtection="1">
      <alignment horizontal="center"/>
      <protection locked="0"/>
    </xf>
    <xf numFmtId="176" fontId="0" fillId="0" borderId="27" xfId="0" applyNumberFormat="1" applyFont="1" applyBorder="1" applyAlignment="1">
      <alignment/>
    </xf>
    <xf numFmtId="176" fontId="0" fillId="0" borderId="12" xfId="0" applyNumberFormat="1" applyFont="1" applyBorder="1" applyAlignment="1">
      <alignment/>
    </xf>
    <xf numFmtId="176" fontId="0" fillId="0" borderId="37" xfId="0" applyNumberFormat="1" applyFont="1" applyBorder="1" applyAlignment="1">
      <alignment/>
    </xf>
    <xf numFmtId="176" fontId="0" fillId="0" borderId="13" xfId="0" applyNumberFormat="1" applyFont="1" applyBorder="1" applyAlignment="1">
      <alignment/>
    </xf>
    <xf numFmtId="0" fontId="0" fillId="0" borderId="16" xfId="0" applyBorder="1" applyAlignment="1" applyProtection="1">
      <alignment horizontal="center" vertical="center"/>
      <protection locked="0"/>
    </xf>
    <xf numFmtId="176" fontId="0" fillId="0" borderId="17" xfId="0" applyNumberFormat="1" applyBorder="1" applyAlignment="1" applyProtection="1">
      <alignment/>
      <protection locked="0"/>
    </xf>
    <xf numFmtId="176" fontId="0" fillId="0" borderId="10" xfId="0" applyNumberFormat="1" applyBorder="1" applyAlignment="1" applyProtection="1">
      <alignment/>
      <protection locked="0"/>
    </xf>
    <xf numFmtId="176" fontId="0" fillId="0" borderId="46" xfId="0" applyNumberFormat="1" applyBorder="1" applyAlignment="1" applyProtection="1">
      <alignment/>
      <protection locked="0"/>
    </xf>
    <xf numFmtId="176" fontId="0" fillId="0" borderId="36" xfId="0" applyNumberFormat="1" applyBorder="1" applyAlignment="1">
      <alignment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82" xfId="0" applyFont="1" applyBorder="1" applyAlignment="1">
      <alignment horizontal="center"/>
    </xf>
    <xf numFmtId="176" fontId="0" fillId="0" borderId="19" xfId="0" applyNumberFormat="1" applyFont="1" applyFill="1" applyBorder="1" applyAlignment="1">
      <alignment/>
    </xf>
    <xf numFmtId="176" fontId="0" fillId="0" borderId="14" xfId="0" applyNumberFormat="1" applyFont="1" applyFill="1" applyBorder="1" applyAlignment="1">
      <alignment/>
    </xf>
    <xf numFmtId="176" fontId="0" fillId="0" borderId="82" xfId="0" applyNumberFormat="1" applyFont="1" applyFill="1" applyBorder="1" applyAlignment="1">
      <alignment/>
    </xf>
    <xf numFmtId="176" fontId="0" fillId="0" borderId="20" xfId="0" applyNumberFormat="1" applyFont="1" applyFill="1" applyBorder="1" applyAlignment="1">
      <alignment/>
    </xf>
    <xf numFmtId="176" fontId="0" fillId="0" borderId="12" xfId="0" applyNumberFormat="1" applyFont="1" applyFill="1" applyBorder="1" applyAlignment="1">
      <alignment/>
    </xf>
    <xf numFmtId="176" fontId="0" fillId="0" borderId="37" xfId="0" applyNumberFormat="1" applyFont="1" applyFill="1" applyBorder="1" applyAlignment="1">
      <alignment/>
    </xf>
    <xf numFmtId="176" fontId="0" fillId="0" borderId="24" xfId="0" applyNumberFormat="1" applyFont="1" applyFill="1" applyBorder="1" applyAlignment="1">
      <alignment/>
    </xf>
    <xf numFmtId="176" fontId="0" fillId="0" borderId="46" xfId="0" applyNumberFormat="1" applyBorder="1" applyAlignment="1">
      <alignment/>
    </xf>
    <xf numFmtId="176" fontId="0" fillId="0" borderId="17" xfId="0" applyNumberFormat="1" applyBorder="1" applyAlignment="1">
      <alignment/>
    </xf>
    <xf numFmtId="0" fontId="0" fillId="0" borderId="3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6" xfId="0" applyBorder="1" applyAlignment="1">
      <alignment horizontal="center"/>
    </xf>
    <xf numFmtId="176" fontId="0" fillId="0" borderId="117" xfId="0" applyNumberFormat="1" applyBorder="1" applyAlignment="1">
      <alignment/>
    </xf>
    <xf numFmtId="176" fontId="0" fillId="0" borderId="21" xfId="0" applyNumberFormat="1" applyBorder="1" applyAlignment="1">
      <alignment/>
    </xf>
    <xf numFmtId="176" fontId="0" fillId="0" borderId="116" xfId="0" applyNumberFormat="1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2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176" fontId="0" fillId="0" borderId="20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37" xfId="0" applyNumberFormat="1" applyBorder="1" applyAlignment="1">
      <alignment/>
    </xf>
    <xf numFmtId="176" fontId="0" fillId="0" borderId="20" xfId="0" applyNumberFormat="1" applyBorder="1" applyAlignment="1" applyProtection="1">
      <alignment/>
      <protection locked="0"/>
    </xf>
    <xf numFmtId="176" fontId="0" fillId="0" borderId="12" xfId="0" applyNumberFormat="1" applyBorder="1" applyAlignment="1" applyProtection="1">
      <alignment/>
      <protection locked="0"/>
    </xf>
    <xf numFmtId="176" fontId="0" fillId="0" borderId="37" xfId="0" applyNumberFormat="1" applyBorder="1" applyAlignment="1" applyProtection="1">
      <alignment/>
      <protection locked="0"/>
    </xf>
    <xf numFmtId="0" fontId="2" fillId="0" borderId="2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176" fontId="0" fillId="0" borderId="27" xfId="0" applyNumberFormat="1" applyFont="1" applyFill="1" applyBorder="1" applyAlignment="1">
      <alignment/>
    </xf>
    <xf numFmtId="176" fontId="0" fillId="0" borderId="27" xfId="0" applyNumberFormat="1" applyBorder="1" applyAlignment="1">
      <alignment/>
    </xf>
    <xf numFmtId="176" fontId="0" fillId="0" borderId="13" xfId="0" applyNumberFormat="1" applyBorder="1" applyAlignment="1">
      <alignment/>
    </xf>
    <xf numFmtId="0" fontId="0" fillId="0" borderId="27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176" fontId="0" fillId="0" borderId="117" xfId="0" applyNumberFormat="1" applyFont="1" applyFill="1" applyBorder="1" applyAlignment="1">
      <alignment/>
    </xf>
    <xf numFmtId="176" fontId="0" fillId="0" borderId="21" xfId="0" applyNumberFormat="1" applyFont="1" applyFill="1" applyBorder="1" applyAlignment="1">
      <alignment/>
    </xf>
    <xf numFmtId="176" fontId="0" fillId="0" borderId="116" xfId="0" applyNumberFormat="1" applyFont="1" applyFill="1" applyBorder="1" applyAlignment="1">
      <alignment/>
    </xf>
    <xf numFmtId="176" fontId="0" fillId="0" borderId="115" xfId="0" applyNumberFormat="1" applyFont="1" applyFill="1" applyBorder="1" applyAlignment="1">
      <alignment/>
    </xf>
    <xf numFmtId="176" fontId="0" fillId="0" borderId="115" xfId="0" applyNumberFormat="1" applyFont="1" applyBorder="1" applyAlignment="1">
      <alignment/>
    </xf>
    <xf numFmtId="176" fontId="0" fillId="0" borderId="21" xfId="0" applyNumberFormat="1" applyFont="1" applyBorder="1" applyAlignment="1">
      <alignment/>
    </xf>
    <xf numFmtId="176" fontId="0" fillId="0" borderId="116" xfId="0" applyNumberFormat="1" applyFont="1" applyBorder="1" applyAlignment="1">
      <alignment/>
    </xf>
    <xf numFmtId="176" fontId="0" fillId="0" borderId="17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176" fontId="0" fillId="0" borderId="46" xfId="0" applyNumberFormat="1" applyFont="1" applyFill="1" applyBorder="1" applyAlignment="1">
      <alignment/>
    </xf>
    <xf numFmtId="0" fontId="0" fillId="0" borderId="3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176" fontId="0" fillId="0" borderId="36" xfId="0" applyNumberFormat="1" applyFont="1" applyFill="1" applyBorder="1" applyAlignment="1">
      <alignment/>
    </xf>
    <xf numFmtId="176" fontId="0" fillId="0" borderId="22" xfId="0" applyNumberFormat="1" applyFont="1" applyBorder="1" applyAlignment="1">
      <alignment/>
    </xf>
    <xf numFmtId="0" fontId="0" fillId="0" borderId="11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16" xfId="0" applyFont="1" applyBorder="1" applyAlignment="1">
      <alignment horizontal="center"/>
    </xf>
    <xf numFmtId="0" fontId="0" fillId="0" borderId="13" xfId="0" applyBorder="1" applyAlignment="1">
      <alignment horizontal="distributed" vertical="center"/>
    </xf>
    <xf numFmtId="0" fontId="0" fillId="0" borderId="50" xfId="0" applyBorder="1" applyAlignment="1">
      <alignment horizontal="distributed"/>
    </xf>
    <xf numFmtId="0" fontId="0" fillId="0" borderId="35" xfId="0" applyBorder="1" applyAlignment="1">
      <alignment horizontal="distributed"/>
    </xf>
    <xf numFmtId="0" fontId="0" fillId="0" borderId="83" xfId="0" applyBorder="1" applyAlignment="1">
      <alignment horizontal="distributed"/>
    </xf>
    <xf numFmtId="0" fontId="0" fillId="0" borderId="83" xfId="0" applyBorder="1" applyAlignment="1">
      <alignment vertical="center"/>
    </xf>
    <xf numFmtId="0" fontId="0" fillId="0" borderId="111" xfId="0" applyBorder="1" applyAlignment="1">
      <alignment vertical="center"/>
    </xf>
    <xf numFmtId="0" fontId="5" fillId="0" borderId="17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36" fillId="0" borderId="50" xfId="0" applyFont="1" applyBorder="1" applyAlignment="1" applyProtection="1">
      <alignment horizontal="center" vertical="center"/>
      <protection locked="0"/>
    </xf>
    <xf numFmtId="0" fontId="0" fillId="0" borderId="83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38" fontId="7" fillId="0" borderId="68" xfId="49" applyFont="1" applyFill="1" applyBorder="1" applyAlignment="1" applyProtection="1">
      <alignment horizontal="distributed"/>
      <protection/>
    </xf>
    <xf numFmtId="0" fontId="0" fillId="0" borderId="0" xfId="0" applyFill="1" applyBorder="1" applyAlignment="1" applyProtection="1">
      <alignment horizontal="distributed"/>
      <protection/>
    </xf>
    <xf numFmtId="38" fontId="7" fillId="0" borderId="88" xfId="49" applyFont="1" applyFill="1" applyBorder="1" applyAlignment="1" applyProtection="1">
      <alignment horizontal="distributed"/>
      <protection/>
    </xf>
    <xf numFmtId="0" fontId="0" fillId="0" borderId="118" xfId="0" applyBorder="1" applyAlignment="1" applyProtection="1">
      <alignment horizontal="distributed"/>
      <protection/>
    </xf>
    <xf numFmtId="38" fontId="7" fillId="0" borderId="118" xfId="49" applyFont="1" applyFill="1" applyBorder="1" applyAlignment="1" applyProtection="1">
      <alignment horizontal="distributed"/>
      <protection/>
    </xf>
    <xf numFmtId="0" fontId="0" fillId="0" borderId="119" xfId="0" applyBorder="1" applyAlignment="1" applyProtection="1">
      <alignment horizontal="distributed"/>
      <protection/>
    </xf>
    <xf numFmtId="0" fontId="36" fillId="0" borderId="24" xfId="0" applyFont="1" applyBorder="1" applyAlignment="1" applyProtection="1">
      <alignment horizontal="center" vertical="center"/>
      <protection locked="0"/>
    </xf>
    <xf numFmtId="0" fontId="36" fillId="0" borderId="14" xfId="0" applyFont="1" applyBorder="1" applyAlignment="1" applyProtection="1">
      <alignment horizontal="center" vertical="center"/>
      <protection locked="0"/>
    </xf>
    <xf numFmtId="0" fontId="36" fillId="0" borderId="82" xfId="0" applyFont="1" applyBorder="1" applyAlignment="1" applyProtection="1">
      <alignment horizontal="center" vertical="center"/>
      <protection locked="0"/>
    </xf>
    <xf numFmtId="0" fontId="33" fillId="0" borderId="50" xfId="0" applyFont="1" applyBorder="1" applyAlignment="1" applyProtection="1">
      <alignment horizontal="distributed" vertical="center"/>
      <protection locked="0"/>
    </xf>
    <xf numFmtId="0" fontId="33" fillId="0" borderId="35" xfId="0" applyFont="1" applyBorder="1" applyAlignment="1" applyProtection="1">
      <alignment horizontal="distributed" vertical="center"/>
      <protection locked="0"/>
    </xf>
    <xf numFmtId="0" fontId="33" fillId="0" borderId="83" xfId="0" applyFont="1" applyBorder="1" applyAlignment="1" applyProtection="1">
      <alignment horizontal="distributed" vertical="center"/>
      <protection locked="0"/>
    </xf>
    <xf numFmtId="0" fontId="32" fillId="0" borderId="50" xfId="0" applyFont="1" applyBorder="1" applyAlignment="1" applyProtection="1">
      <alignment horizontal="distributed" vertical="center"/>
      <protection locked="0"/>
    </xf>
    <xf numFmtId="0" fontId="32" fillId="0" borderId="35" xfId="0" applyFont="1" applyBorder="1" applyAlignment="1" applyProtection="1">
      <alignment horizontal="distributed" vertical="center"/>
      <protection locked="0"/>
    </xf>
    <xf numFmtId="0" fontId="32" fillId="0" borderId="83" xfId="0" applyFont="1" applyBorder="1" applyAlignment="1" applyProtection="1">
      <alignment horizontal="distributed" vertical="center"/>
      <protection locked="0"/>
    </xf>
    <xf numFmtId="0" fontId="36" fillId="0" borderId="24" xfId="0" applyFont="1" applyBorder="1" applyAlignment="1" applyProtection="1">
      <alignment horizontal="distributed" vertical="center"/>
      <protection locked="0"/>
    </xf>
    <xf numFmtId="0" fontId="36" fillId="0" borderId="14" xfId="0" applyFont="1" applyBorder="1" applyAlignment="1" applyProtection="1">
      <alignment horizontal="distributed" vertical="center"/>
      <protection locked="0"/>
    </xf>
    <xf numFmtId="0" fontId="32" fillId="0" borderId="24" xfId="0" applyFont="1" applyBorder="1" applyAlignment="1" applyProtection="1">
      <alignment horizontal="distributed" vertical="center"/>
      <protection locked="0"/>
    </xf>
    <xf numFmtId="0" fontId="36" fillId="0" borderId="24" xfId="0" applyFont="1" applyBorder="1" applyAlignment="1" applyProtection="1">
      <alignment horizontal="center"/>
      <protection locked="0"/>
    </xf>
    <xf numFmtId="0" fontId="36" fillId="0" borderId="14" xfId="0" applyFont="1" applyBorder="1" applyAlignment="1" applyProtection="1">
      <alignment horizontal="center"/>
      <protection locked="0"/>
    </xf>
    <xf numFmtId="0" fontId="36" fillId="0" borderId="50" xfId="0" applyFont="1" applyBorder="1" applyAlignment="1" applyProtection="1">
      <alignment horizontal="center" vertical="center"/>
      <protection locked="0"/>
    </xf>
    <xf numFmtId="0" fontId="36" fillId="0" borderId="35" xfId="0" applyFont="1" applyBorder="1" applyAlignment="1" applyProtection="1">
      <alignment horizontal="center" vertical="center"/>
      <protection locked="0"/>
    </xf>
    <xf numFmtId="0" fontId="36" fillId="0" borderId="83" xfId="0" applyFont="1" applyBorder="1" applyAlignment="1" applyProtection="1">
      <alignment horizontal="center" vertical="center"/>
      <protection locked="0"/>
    </xf>
    <xf numFmtId="0" fontId="36" fillId="0" borderId="85" xfId="0" applyFont="1" applyBorder="1" applyAlignment="1" applyProtection="1">
      <alignment horizontal="center" vertical="center"/>
      <protection locked="0"/>
    </xf>
    <xf numFmtId="0" fontId="36" fillId="0" borderId="57" xfId="0" applyFont="1" applyBorder="1" applyAlignment="1" applyProtection="1">
      <alignment horizontal="center" vertical="center"/>
      <protection locked="0"/>
    </xf>
    <xf numFmtId="0" fontId="36" fillId="0" borderId="86" xfId="0" applyFont="1" applyBorder="1" applyAlignment="1" applyProtection="1">
      <alignment horizontal="center" vertical="center"/>
      <protection locked="0"/>
    </xf>
    <xf numFmtId="0" fontId="33" fillId="0" borderId="50" xfId="0" applyFont="1" applyBorder="1" applyAlignment="1">
      <alignment horizontal="center" vertical="center"/>
    </xf>
    <xf numFmtId="0" fontId="33" fillId="0" borderId="50" xfId="0" applyFont="1" applyBorder="1" applyAlignment="1">
      <alignment horizontal="distributed" vertical="center"/>
    </xf>
    <xf numFmtId="0" fontId="33" fillId="0" borderId="35" xfId="0" applyFont="1" applyBorder="1" applyAlignment="1">
      <alignment horizontal="distributed" vertical="center"/>
    </xf>
    <xf numFmtId="0" fontId="33" fillId="0" borderId="83" xfId="0" applyFont="1" applyBorder="1" applyAlignment="1">
      <alignment horizontal="distributed" vertical="center"/>
    </xf>
    <xf numFmtId="0" fontId="32" fillId="0" borderId="50" xfId="0" applyFont="1" applyBorder="1" applyAlignment="1">
      <alignment horizontal="center" vertical="center"/>
    </xf>
    <xf numFmtId="0" fontId="32" fillId="0" borderId="83" xfId="0" applyFont="1" applyBorder="1" applyAlignment="1">
      <alignment horizontal="center" vertical="center"/>
    </xf>
    <xf numFmtId="0" fontId="32" fillId="0" borderId="85" xfId="0" applyFont="1" applyBorder="1" applyAlignment="1">
      <alignment horizontal="center" vertical="center"/>
    </xf>
    <xf numFmtId="0" fontId="32" fillId="0" borderId="86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82" xfId="0" applyFont="1" applyBorder="1" applyAlignment="1">
      <alignment horizontal="center" vertical="center"/>
    </xf>
    <xf numFmtId="0" fontId="33" fillId="0" borderId="50" xfId="0" applyFont="1" applyBorder="1" applyAlignment="1">
      <alignment horizontal="center" vertical="center" shrinkToFit="1"/>
    </xf>
    <xf numFmtId="0" fontId="33" fillId="0" borderId="35" xfId="0" applyFont="1" applyBorder="1" applyAlignment="1">
      <alignment horizontal="center" vertical="center" shrinkToFit="1"/>
    </xf>
    <xf numFmtId="0" fontId="32" fillId="0" borderId="88" xfId="0" applyFont="1" applyBorder="1" applyAlignment="1">
      <alignment horizontal="distributed" vertical="center"/>
    </xf>
    <xf numFmtId="0" fontId="32" fillId="0" borderId="118" xfId="0" applyFont="1" applyBorder="1" applyAlignment="1">
      <alignment horizontal="distributed" vertical="center"/>
    </xf>
    <xf numFmtId="0" fontId="32" fillId="0" borderId="89" xfId="0" applyFont="1" applyBorder="1" applyAlignment="1">
      <alignment horizontal="distributed" vertical="center"/>
    </xf>
    <xf numFmtId="0" fontId="32" fillId="0" borderId="54" xfId="0" applyFont="1" applyBorder="1" applyAlignment="1">
      <alignment horizontal="distributed" vertical="center"/>
    </xf>
    <xf numFmtId="0" fontId="32" fillId="0" borderId="91" xfId="0" applyFont="1" applyBorder="1" applyAlignment="1">
      <alignment horizontal="distributed" vertical="center"/>
    </xf>
    <xf numFmtId="0" fontId="32" fillId="0" borderId="120" xfId="0" applyFont="1" applyBorder="1" applyAlignment="1">
      <alignment horizontal="distributed" vertical="center"/>
    </xf>
    <xf numFmtId="0" fontId="32" fillId="0" borderId="57" xfId="0" applyFont="1" applyBorder="1" applyAlignment="1">
      <alignment horizontal="center" vertical="center"/>
    </xf>
    <xf numFmtId="38" fontId="11" fillId="0" borderId="47" xfId="49" applyFont="1" applyBorder="1" applyAlignment="1">
      <alignment horizontal="distributed" vertical="center"/>
    </xf>
    <xf numFmtId="0" fontId="0" fillId="0" borderId="64" xfId="0" applyBorder="1" applyAlignment="1">
      <alignment horizontal="distributed" vertical="center"/>
    </xf>
    <xf numFmtId="38" fontId="11" fillId="0" borderId="36" xfId="49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38" fontId="11" fillId="0" borderId="121" xfId="49" applyFont="1" applyBorder="1" applyAlignment="1">
      <alignment horizontal="distributed" vertical="center"/>
    </xf>
    <xf numFmtId="38" fontId="11" fillId="0" borderId="70" xfId="49" applyFont="1" applyBorder="1" applyAlignment="1">
      <alignment horizontal="distributed" vertical="center"/>
    </xf>
    <xf numFmtId="0" fontId="0" fillId="0" borderId="122" xfId="0" applyBorder="1" applyAlignment="1">
      <alignment horizontal="distributed" vertical="center"/>
    </xf>
    <xf numFmtId="0" fontId="0" fillId="0" borderId="123" xfId="0" applyBorder="1" applyAlignment="1">
      <alignment horizontal="distributed" vertical="center"/>
    </xf>
    <xf numFmtId="0" fontId="0" fillId="0" borderId="124" xfId="0" applyBorder="1" applyAlignment="1">
      <alignment horizontal="distributed" vertical="center"/>
    </xf>
    <xf numFmtId="38" fontId="12" fillId="0" borderId="27" xfId="49" applyFont="1" applyBorder="1" applyAlignment="1">
      <alignment vertical="center"/>
    </xf>
    <xf numFmtId="38" fontId="12" fillId="0" borderId="37" xfId="49" applyFont="1" applyBorder="1" applyAlignment="1">
      <alignment vertical="center"/>
    </xf>
    <xf numFmtId="0" fontId="0" fillId="0" borderId="13" xfId="0" applyBorder="1" applyAlignment="1">
      <alignment vertical="center"/>
    </xf>
    <xf numFmtId="38" fontId="11" fillId="0" borderId="36" xfId="49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38" fontId="11" fillId="0" borderId="38" xfId="49" applyFont="1" applyBorder="1" applyAlignment="1">
      <alignment horizontal="distributed" vertical="center"/>
    </xf>
    <xf numFmtId="38" fontId="11" fillId="0" borderId="19" xfId="49" applyFont="1" applyBorder="1" applyAlignment="1">
      <alignment vertical="center"/>
    </xf>
    <xf numFmtId="38" fontId="11" fillId="0" borderId="15" xfId="49" applyFont="1" applyBorder="1" applyAlignment="1">
      <alignment vertical="center"/>
    </xf>
    <xf numFmtId="0" fontId="0" fillId="0" borderId="39" xfId="0" applyBorder="1" applyAlignment="1">
      <alignment horizontal="distributed" vertical="center"/>
    </xf>
    <xf numFmtId="38" fontId="11" fillId="0" borderId="20" xfId="49" applyFont="1" applyBorder="1" applyAlignment="1">
      <alignment vertical="center"/>
    </xf>
    <xf numFmtId="38" fontId="11" fillId="0" borderId="13" xfId="49" applyFont="1" applyBorder="1" applyAlignment="1">
      <alignment vertical="center"/>
    </xf>
    <xf numFmtId="38" fontId="11" fillId="0" borderId="27" xfId="49" applyFont="1" applyBorder="1" applyAlignment="1">
      <alignment horizontal="distributed" vertical="center"/>
    </xf>
    <xf numFmtId="38" fontId="14" fillId="0" borderId="17" xfId="49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38" fontId="11" fillId="0" borderId="32" xfId="49" applyFont="1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38" fontId="11" fillId="0" borderId="20" xfId="49" applyFont="1" applyBorder="1" applyAlignment="1">
      <alignment horizontal="distributed" vertical="center"/>
    </xf>
    <xf numFmtId="0" fontId="0" fillId="0" borderId="37" xfId="0" applyBorder="1" applyAlignment="1">
      <alignment/>
    </xf>
    <xf numFmtId="38" fontId="11" fillId="0" borderId="17" xfId="49" applyFont="1" applyBorder="1" applyAlignment="1">
      <alignment horizontal="distributed" vertical="center"/>
    </xf>
    <xf numFmtId="38" fontId="11" fillId="0" borderId="46" xfId="49" applyFont="1" applyBorder="1" applyAlignment="1">
      <alignment horizontal="distributed" vertical="center"/>
    </xf>
    <xf numFmtId="38" fontId="11" fillId="0" borderId="37" xfId="49" applyFont="1" applyBorder="1" applyAlignment="1">
      <alignment horizontal="distributed" vertical="center"/>
    </xf>
    <xf numFmtId="38" fontId="14" fillId="0" borderId="10" xfId="49" applyFont="1" applyBorder="1" applyAlignment="1">
      <alignment horizontal="distributed" vertical="center"/>
    </xf>
    <xf numFmtId="38" fontId="11" fillId="0" borderId="123" xfId="49" applyFont="1" applyBorder="1" applyAlignment="1">
      <alignment horizontal="distributed" vertical="center"/>
    </xf>
    <xf numFmtId="38" fontId="11" fillId="0" borderId="39" xfId="49" applyFont="1" applyBorder="1" applyAlignment="1">
      <alignment horizontal="distributed" vertical="center"/>
    </xf>
    <xf numFmtId="38" fontId="11" fillId="0" borderId="40" xfId="49" applyFont="1" applyBorder="1" applyAlignment="1">
      <alignment horizontal="distributed" vertical="center"/>
    </xf>
    <xf numFmtId="38" fontId="11" fillId="0" borderId="41" xfId="49" applyFont="1" applyBorder="1" applyAlignment="1">
      <alignment horizontal="distributed" vertical="center"/>
    </xf>
    <xf numFmtId="38" fontId="11" fillId="0" borderId="64" xfId="49" applyFont="1" applyBorder="1" applyAlignment="1">
      <alignment horizontal="distributed" vertical="center"/>
    </xf>
    <xf numFmtId="38" fontId="11" fillId="0" borderId="46" xfId="49" applyFont="1" applyBorder="1" applyAlignment="1">
      <alignment horizontal="center" vertical="center"/>
    </xf>
    <xf numFmtId="38" fontId="11" fillId="0" borderId="71" xfId="49" applyFont="1" applyBorder="1" applyAlignment="1">
      <alignment horizontal="distributed" vertical="center"/>
    </xf>
    <xf numFmtId="38" fontId="12" fillId="0" borderId="13" xfId="49" applyFont="1" applyBorder="1" applyAlignment="1">
      <alignment vertical="center"/>
    </xf>
    <xf numFmtId="38" fontId="11" fillId="0" borderId="11" xfId="49" applyFont="1" applyBorder="1" applyAlignment="1">
      <alignment horizontal="distributed" vertical="center"/>
    </xf>
    <xf numFmtId="38" fontId="11" fillId="0" borderId="110" xfId="49" applyFont="1" applyBorder="1" applyAlignment="1">
      <alignment horizontal="distributed" vertical="center"/>
    </xf>
    <xf numFmtId="38" fontId="11" fillId="0" borderId="17" xfId="49" applyFont="1" applyBorder="1" applyAlignment="1">
      <alignment vertical="center"/>
    </xf>
    <xf numFmtId="38" fontId="11" fillId="0" borderId="11" xfId="49" applyFont="1" applyBorder="1" applyAlignment="1">
      <alignment vertical="center"/>
    </xf>
    <xf numFmtId="38" fontId="14" fillId="0" borderId="38" xfId="49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6" xfId="0" applyBorder="1" applyAlignment="1">
      <alignment horizontal="distributed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品目決定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428625</xdr:colOff>
      <xdr:row>3</xdr:row>
      <xdr:rowOff>171450</xdr:rowOff>
    </xdr:from>
    <xdr:to>
      <xdr:col>12</xdr:col>
      <xdr:colOff>428625</xdr:colOff>
      <xdr:row>4</xdr:row>
      <xdr:rowOff>228600</xdr:rowOff>
    </xdr:to>
    <xdr:sp>
      <xdr:nvSpPr>
        <xdr:cNvPr id="1" name="Line 25"/>
        <xdr:cNvSpPr>
          <a:spLocks/>
        </xdr:cNvSpPr>
      </xdr:nvSpPr>
      <xdr:spPr>
        <a:xfrm>
          <a:off x="7172325" y="9144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561975</xdr:colOff>
      <xdr:row>3</xdr:row>
      <xdr:rowOff>161925</xdr:rowOff>
    </xdr:from>
    <xdr:to>
      <xdr:col>14</xdr:col>
      <xdr:colOff>190500</xdr:colOff>
      <xdr:row>4</xdr:row>
      <xdr:rowOff>200025</xdr:rowOff>
    </xdr:to>
    <xdr:sp>
      <xdr:nvSpPr>
        <xdr:cNvPr id="2" name="Line 26"/>
        <xdr:cNvSpPr>
          <a:spLocks/>
        </xdr:cNvSpPr>
      </xdr:nvSpPr>
      <xdr:spPr>
        <a:xfrm flipH="1">
          <a:off x="7305675" y="904875"/>
          <a:ext cx="8477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457200</xdr:colOff>
      <xdr:row>8</xdr:row>
      <xdr:rowOff>0</xdr:rowOff>
    </xdr:from>
    <xdr:to>
      <xdr:col>12</xdr:col>
      <xdr:colOff>457200</xdr:colOff>
      <xdr:row>9</xdr:row>
      <xdr:rowOff>9525</xdr:rowOff>
    </xdr:to>
    <xdr:sp>
      <xdr:nvSpPr>
        <xdr:cNvPr id="3" name="Line 27"/>
        <xdr:cNvSpPr>
          <a:spLocks/>
        </xdr:cNvSpPr>
      </xdr:nvSpPr>
      <xdr:spPr>
        <a:xfrm>
          <a:off x="7200900" y="18669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457200</xdr:colOff>
      <xdr:row>10</xdr:row>
      <xdr:rowOff>9525</xdr:rowOff>
    </xdr:from>
    <xdr:to>
      <xdr:col>12</xdr:col>
      <xdr:colOff>457200</xdr:colOff>
      <xdr:row>11</xdr:row>
      <xdr:rowOff>9525</xdr:rowOff>
    </xdr:to>
    <xdr:sp>
      <xdr:nvSpPr>
        <xdr:cNvPr id="4" name="Line 28"/>
        <xdr:cNvSpPr>
          <a:spLocks/>
        </xdr:cNvSpPr>
      </xdr:nvSpPr>
      <xdr:spPr>
        <a:xfrm>
          <a:off x="7200900" y="23336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466725</xdr:colOff>
      <xdr:row>12</xdr:row>
      <xdr:rowOff>0</xdr:rowOff>
    </xdr:from>
    <xdr:to>
      <xdr:col>12</xdr:col>
      <xdr:colOff>466725</xdr:colOff>
      <xdr:row>12</xdr:row>
      <xdr:rowOff>180975</xdr:rowOff>
    </xdr:to>
    <xdr:sp>
      <xdr:nvSpPr>
        <xdr:cNvPr id="5" name="Line 29"/>
        <xdr:cNvSpPr>
          <a:spLocks/>
        </xdr:cNvSpPr>
      </xdr:nvSpPr>
      <xdr:spPr>
        <a:xfrm>
          <a:off x="7210425" y="27432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476250</xdr:colOff>
      <xdr:row>20</xdr:row>
      <xdr:rowOff>9525</xdr:rowOff>
    </xdr:from>
    <xdr:to>
      <xdr:col>12</xdr:col>
      <xdr:colOff>476250</xdr:colOff>
      <xdr:row>20</xdr:row>
      <xdr:rowOff>180975</xdr:rowOff>
    </xdr:to>
    <xdr:sp>
      <xdr:nvSpPr>
        <xdr:cNvPr id="6" name="Line 31"/>
        <xdr:cNvSpPr>
          <a:spLocks/>
        </xdr:cNvSpPr>
      </xdr:nvSpPr>
      <xdr:spPr>
        <a:xfrm flipH="1">
          <a:off x="7219950" y="44291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466725</xdr:colOff>
      <xdr:row>14</xdr:row>
      <xdr:rowOff>104775</xdr:rowOff>
    </xdr:from>
    <xdr:to>
      <xdr:col>12</xdr:col>
      <xdr:colOff>476250</xdr:colOff>
      <xdr:row>15</xdr:row>
      <xdr:rowOff>85725</xdr:rowOff>
    </xdr:to>
    <xdr:sp>
      <xdr:nvSpPr>
        <xdr:cNvPr id="7" name="Line 32"/>
        <xdr:cNvSpPr>
          <a:spLocks/>
        </xdr:cNvSpPr>
      </xdr:nvSpPr>
      <xdr:spPr>
        <a:xfrm>
          <a:off x="7210425" y="3267075"/>
          <a:ext cx="95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485775</xdr:colOff>
      <xdr:row>21</xdr:row>
      <xdr:rowOff>180975</xdr:rowOff>
    </xdr:from>
    <xdr:to>
      <xdr:col>12</xdr:col>
      <xdr:colOff>485775</xdr:colOff>
      <xdr:row>23</xdr:row>
      <xdr:rowOff>0</xdr:rowOff>
    </xdr:to>
    <xdr:sp>
      <xdr:nvSpPr>
        <xdr:cNvPr id="8" name="Line 34"/>
        <xdr:cNvSpPr>
          <a:spLocks/>
        </xdr:cNvSpPr>
      </xdr:nvSpPr>
      <xdr:spPr>
        <a:xfrm>
          <a:off x="7229475" y="48101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476250</xdr:colOff>
      <xdr:row>17</xdr:row>
      <xdr:rowOff>47625</xdr:rowOff>
    </xdr:from>
    <xdr:to>
      <xdr:col>12</xdr:col>
      <xdr:colOff>485775</xdr:colOff>
      <xdr:row>18</xdr:row>
      <xdr:rowOff>28575</xdr:rowOff>
    </xdr:to>
    <xdr:sp>
      <xdr:nvSpPr>
        <xdr:cNvPr id="9" name="Line 36"/>
        <xdr:cNvSpPr>
          <a:spLocks/>
        </xdr:cNvSpPr>
      </xdr:nvSpPr>
      <xdr:spPr>
        <a:xfrm>
          <a:off x="7219950" y="3838575"/>
          <a:ext cx="95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428625</xdr:colOff>
      <xdr:row>3</xdr:row>
      <xdr:rowOff>171450</xdr:rowOff>
    </xdr:from>
    <xdr:to>
      <xdr:col>12</xdr:col>
      <xdr:colOff>428625</xdr:colOff>
      <xdr:row>4</xdr:row>
      <xdr:rowOff>228600</xdr:rowOff>
    </xdr:to>
    <xdr:sp>
      <xdr:nvSpPr>
        <xdr:cNvPr id="1" name="Line 25"/>
        <xdr:cNvSpPr>
          <a:spLocks/>
        </xdr:cNvSpPr>
      </xdr:nvSpPr>
      <xdr:spPr>
        <a:xfrm>
          <a:off x="7172325" y="9144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561975</xdr:colOff>
      <xdr:row>3</xdr:row>
      <xdr:rowOff>161925</xdr:rowOff>
    </xdr:from>
    <xdr:to>
      <xdr:col>14</xdr:col>
      <xdr:colOff>190500</xdr:colOff>
      <xdr:row>4</xdr:row>
      <xdr:rowOff>200025</xdr:rowOff>
    </xdr:to>
    <xdr:sp>
      <xdr:nvSpPr>
        <xdr:cNvPr id="2" name="Line 26"/>
        <xdr:cNvSpPr>
          <a:spLocks/>
        </xdr:cNvSpPr>
      </xdr:nvSpPr>
      <xdr:spPr>
        <a:xfrm flipH="1">
          <a:off x="7305675" y="904875"/>
          <a:ext cx="8477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457200</xdr:colOff>
      <xdr:row>8</xdr:row>
      <xdr:rowOff>0</xdr:rowOff>
    </xdr:from>
    <xdr:to>
      <xdr:col>12</xdr:col>
      <xdr:colOff>457200</xdr:colOff>
      <xdr:row>9</xdr:row>
      <xdr:rowOff>9525</xdr:rowOff>
    </xdr:to>
    <xdr:sp>
      <xdr:nvSpPr>
        <xdr:cNvPr id="3" name="Line 27"/>
        <xdr:cNvSpPr>
          <a:spLocks/>
        </xdr:cNvSpPr>
      </xdr:nvSpPr>
      <xdr:spPr>
        <a:xfrm>
          <a:off x="7200900" y="18669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457200</xdr:colOff>
      <xdr:row>10</xdr:row>
      <xdr:rowOff>9525</xdr:rowOff>
    </xdr:from>
    <xdr:to>
      <xdr:col>12</xdr:col>
      <xdr:colOff>457200</xdr:colOff>
      <xdr:row>11</xdr:row>
      <xdr:rowOff>9525</xdr:rowOff>
    </xdr:to>
    <xdr:sp>
      <xdr:nvSpPr>
        <xdr:cNvPr id="4" name="Line 28"/>
        <xdr:cNvSpPr>
          <a:spLocks/>
        </xdr:cNvSpPr>
      </xdr:nvSpPr>
      <xdr:spPr>
        <a:xfrm>
          <a:off x="7200900" y="23336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466725</xdr:colOff>
      <xdr:row>12</xdr:row>
      <xdr:rowOff>0</xdr:rowOff>
    </xdr:from>
    <xdr:to>
      <xdr:col>12</xdr:col>
      <xdr:colOff>466725</xdr:colOff>
      <xdr:row>12</xdr:row>
      <xdr:rowOff>180975</xdr:rowOff>
    </xdr:to>
    <xdr:sp>
      <xdr:nvSpPr>
        <xdr:cNvPr id="5" name="Line 29"/>
        <xdr:cNvSpPr>
          <a:spLocks/>
        </xdr:cNvSpPr>
      </xdr:nvSpPr>
      <xdr:spPr>
        <a:xfrm>
          <a:off x="7210425" y="27432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476250</xdr:colOff>
      <xdr:row>20</xdr:row>
      <xdr:rowOff>9525</xdr:rowOff>
    </xdr:from>
    <xdr:to>
      <xdr:col>12</xdr:col>
      <xdr:colOff>476250</xdr:colOff>
      <xdr:row>20</xdr:row>
      <xdr:rowOff>180975</xdr:rowOff>
    </xdr:to>
    <xdr:sp>
      <xdr:nvSpPr>
        <xdr:cNvPr id="6" name="Line 31"/>
        <xdr:cNvSpPr>
          <a:spLocks/>
        </xdr:cNvSpPr>
      </xdr:nvSpPr>
      <xdr:spPr>
        <a:xfrm flipH="1">
          <a:off x="7219950" y="44291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466725</xdr:colOff>
      <xdr:row>14</xdr:row>
      <xdr:rowOff>104775</xdr:rowOff>
    </xdr:from>
    <xdr:to>
      <xdr:col>12</xdr:col>
      <xdr:colOff>476250</xdr:colOff>
      <xdr:row>15</xdr:row>
      <xdr:rowOff>85725</xdr:rowOff>
    </xdr:to>
    <xdr:sp>
      <xdr:nvSpPr>
        <xdr:cNvPr id="7" name="Line 32"/>
        <xdr:cNvSpPr>
          <a:spLocks/>
        </xdr:cNvSpPr>
      </xdr:nvSpPr>
      <xdr:spPr>
        <a:xfrm>
          <a:off x="7210425" y="3267075"/>
          <a:ext cx="95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485775</xdr:colOff>
      <xdr:row>21</xdr:row>
      <xdr:rowOff>180975</xdr:rowOff>
    </xdr:from>
    <xdr:to>
      <xdr:col>12</xdr:col>
      <xdr:colOff>485775</xdr:colOff>
      <xdr:row>23</xdr:row>
      <xdr:rowOff>0</xdr:rowOff>
    </xdr:to>
    <xdr:sp>
      <xdr:nvSpPr>
        <xdr:cNvPr id="8" name="Line 34"/>
        <xdr:cNvSpPr>
          <a:spLocks/>
        </xdr:cNvSpPr>
      </xdr:nvSpPr>
      <xdr:spPr>
        <a:xfrm>
          <a:off x="7229475" y="48101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476250</xdr:colOff>
      <xdr:row>17</xdr:row>
      <xdr:rowOff>47625</xdr:rowOff>
    </xdr:from>
    <xdr:to>
      <xdr:col>12</xdr:col>
      <xdr:colOff>485775</xdr:colOff>
      <xdr:row>18</xdr:row>
      <xdr:rowOff>28575</xdr:rowOff>
    </xdr:to>
    <xdr:sp>
      <xdr:nvSpPr>
        <xdr:cNvPr id="9" name="Line 36"/>
        <xdr:cNvSpPr>
          <a:spLocks/>
        </xdr:cNvSpPr>
      </xdr:nvSpPr>
      <xdr:spPr>
        <a:xfrm>
          <a:off x="7219950" y="3838575"/>
          <a:ext cx="95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E61"/>
  <sheetViews>
    <sheetView showZeros="0" zoomScalePageLayoutView="0" workbookViewId="0" topLeftCell="AF1">
      <selection activeCell="BO6" sqref="BO6"/>
    </sheetView>
  </sheetViews>
  <sheetFormatPr defaultColWidth="9.140625" defaultRowHeight="12"/>
  <cols>
    <col min="1" max="3" width="4.7109375" style="0" customWidth="1"/>
    <col min="4" max="63" width="3.7109375" style="0" customWidth="1"/>
    <col min="64" max="83" width="2.7109375" style="0" customWidth="1"/>
  </cols>
  <sheetData>
    <row r="1" spans="2:66" ht="21" customHeight="1">
      <c r="B1" s="267"/>
      <c r="C1" s="267"/>
      <c r="D1" s="267"/>
      <c r="E1" s="267"/>
      <c r="F1" s="267"/>
      <c r="G1" s="267"/>
      <c r="H1" s="267"/>
      <c r="I1" s="267"/>
      <c r="J1" s="267"/>
      <c r="K1" s="467" t="s">
        <v>293</v>
      </c>
      <c r="L1" s="467"/>
      <c r="M1" s="467"/>
      <c r="N1" s="467"/>
      <c r="O1" s="467"/>
      <c r="P1" s="467"/>
      <c r="Q1" s="467"/>
      <c r="R1" s="467"/>
      <c r="S1" s="467"/>
      <c r="T1" s="467"/>
      <c r="U1" s="467"/>
      <c r="V1" s="467"/>
      <c r="W1" s="467"/>
      <c r="X1" s="467"/>
      <c r="Y1" s="467"/>
      <c r="Z1" s="467"/>
      <c r="AA1" s="467"/>
      <c r="AB1" s="467"/>
      <c r="AC1" s="467"/>
      <c r="AD1" s="467"/>
      <c r="AE1" s="467"/>
      <c r="AF1" s="467"/>
      <c r="AG1" s="467"/>
      <c r="AH1" s="467"/>
      <c r="AI1" s="467"/>
      <c r="AJ1" s="467"/>
      <c r="AK1" s="467"/>
      <c r="AL1" s="467"/>
      <c r="AM1" s="467"/>
      <c r="AN1" s="467"/>
      <c r="AO1" s="467"/>
      <c r="AP1" s="467"/>
      <c r="AQ1" s="467"/>
      <c r="AR1" s="467"/>
      <c r="AS1" s="267"/>
      <c r="AT1" s="267"/>
      <c r="AU1" s="267"/>
      <c r="AV1" s="267"/>
      <c r="AW1" s="267"/>
      <c r="AX1" s="267"/>
      <c r="AY1" s="268"/>
      <c r="AZ1" s="268"/>
      <c r="BA1" s="268"/>
      <c r="BB1" s="268"/>
      <c r="BC1" s="268"/>
      <c r="BD1" s="268"/>
      <c r="BE1" s="268"/>
      <c r="BF1" s="268"/>
      <c r="BG1" s="268"/>
      <c r="BH1" s="268"/>
      <c r="BI1" s="268"/>
      <c r="BJ1" s="268"/>
      <c r="BK1" s="268"/>
      <c r="BL1" s="268"/>
      <c r="BM1" s="268"/>
      <c r="BN1" s="268"/>
    </row>
    <row r="2" spans="45:63" ht="20.25" customHeight="1">
      <c r="AS2" s="261" t="s">
        <v>244</v>
      </c>
      <c r="AT2" s="262" t="s">
        <v>245</v>
      </c>
      <c r="AU2" s="442">
        <v>2</v>
      </c>
      <c r="AV2" s="442"/>
      <c r="AW2" s="262" t="s">
        <v>84</v>
      </c>
      <c r="AX2" s="442">
        <v>10</v>
      </c>
      <c r="AY2" s="442"/>
      <c r="AZ2" s="262" t="s">
        <v>7</v>
      </c>
      <c r="BA2" s="442">
        <v>20</v>
      </c>
      <c r="BB2" s="442"/>
      <c r="BC2" s="262" t="s">
        <v>86</v>
      </c>
      <c r="BD2" s="263" t="s">
        <v>87</v>
      </c>
      <c r="BE2" s="264" t="s">
        <v>421</v>
      </c>
      <c r="BF2" s="262" t="s">
        <v>8</v>
      </c>
      <c r="BH2" s="262" t="s">
        <v>85</v>
      </c>
      <c r="BI2" s="262"/>
      <c r="BJ2" s="453" t="s">
        <v>422</v>
      </c>
      <c r="BK2" s="454"/>
    </row>
    <row r="3" spans="50:60" ht="15" customHeight="1" thickBot="1">
      <c r="AX3" s="216"/>
      <c r="AY3" s="216"/>
      <c r="AZ3" s="216"/>
      <c r="BA3" s="216"/>
      <c r="BB3" s="216"/>
      <c r="BC3" s="216"/>
      <c r="BD3" s="216"/>
      <c r="BE3" s="216"/>
      <c r="BF3" s="216"/>
      <c r="BG3" s="216"/>
      <c r="BH3" s="216"/>
    </row>
    <row r="4" spans="39:63" ht="15" customHeight="1">
      <c r="AM4" s="203"/>
      <c r="AN4" s="203"/>
      <c r="AO4" s="203"/>
      <c r="AP4" s="203"/>
      <c r="AZ4" s="414" t="s">
        <v>265</v>
      </c>
      <c r="BA4" s="455"/>
      <c r="BB4" s="455"/>
      <c r="BC4" s="456"/>
      <c r="BD4" s="414" t="s">
        <v>270</v>
      </c>
      <c r="BE4" s="455"/>
      <c r="BF4" s="455"/>
      <c r="BG4" s="455"/>
      <c r="BH4" s="455"/>
      <c r="BI4" s="455"/>
      <c r="BJ4" s="455"/>
      <c r="BK4" s="456"/>
    </row>
    <row r="5" spans="39:63" ht="15" customHeight="1">
      <c r="AM5" s="203"/>
      <c r="AN5" s="203"/>
      <c r="AO5" s="203"/>
      <c r="AP5" s="203"/>
      <c r="AZ5" s="457"/>
      <c r="BA5" s="458"/>
      <c r="BB5" s="458"/>
      <c r="BC5" s="459"/>
      <c r="BD5" s="457"/>
      <c r="BE5" s="458"/>
      <c r="BF5" s="458"/>
      <c r="BG5" s="458"/>
      <c r="BH5" s="458"/>
      <c r="BI5" s="458"/>
      <c r="BJ5" s="458"/>
      <c r="BK5" s="459"/>
    </row>
    <row r="6" spans="13:63" ht="15" customHeight="1" thickBot="1">
      <c r="M6" s="204"/>
      <c r="N6" s="213"/>
      <c r="O6" s="213"/>
      <c r="P6" s="213"/>
      <c r="Q6" s="213"/>
      <c r="R6" s="213"/>
      <c r="S6" s="213"/>
      <c r="T6" s="203"/>
      <c r="U6" s="203"/>
      <c r="V6" s="203"/>
      <c r="AM6" s="203"/>
      <c r="AN6" s="203"/>
      <c r="AO6" s="203"/>
      <c r="AP6" s="203"/>
      <c r="AZ6" s="460"/>
      <c r="BA6" s="461"/>
      <c r="BB6" s="461"/>
      <c r="BC6" s="462"/>
      <c r="BD6" s="460"/>
      <c r="BE6" s="461"/>
      <c r="BF6" s="461"/>
      <c r="BG6" s="461"/>
      <c r="BH6" s="461"/>
      <c r="BI6" s="461"/>
      <c r="BJ6" s="461"/>
      <c r="BK6" s="462"/>
    </row>
    <row r="7" spans="1:66" ht="15" customHeight="1">
      <c r="A7" s="204"/>
      <c r="B7" s="414" t="s">
        <v>269</v>
      </c>
      <c r="C7" s="415"/>
      <c r="D7" s="415"/>
      <c r="E7" s="415"/>
      <c r="F7" s="415"/>
      <c r="G7" s="433" t="s">
        <v>258</v>
      </c>
      <c r="H7" s="419"/>
      <c r="I7" s="419"/>
      <c r="J7" s="419"/>
      <c r="K7" s="436" t="s">
        <v>259</v>
      </c>
      <c r="L7" s="437"/>
      <c r="M7" s="437"/>
      <c r="N7" s="438"/>
      <c r="O7" s="270"/>
      <c r="P7" s="271"/>
      <c r="Q7" s="213"/>
      <c r="R7" s="213"/>
      <c r="S7" s="213"/>
      <c r="T7" s="212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15"/>
      <c r="AN7" s="215"/>
      <c r="AO7" s="215"/>
      <c r="AP7" s="215"/>
      <c r="AQ7" s="204"/>
      <c r="AR7" s="204"/>
      <c r="AS7" s="204"/>
      <c r="AT7" s="204"/>
      <c r="AU7" s="204"/>
      <c r="AV7" s="204"/>
      <c r="AW7" s="204"/>
      <c r="AX7" s="204"/>
      <c r="AY7" s="204"/>
      <c r="AZ7" s="418" t="s">
        <v>268</v>
      </c>
      <c r="BA7" s="425"/>
      <c r="BB7" s="425"/>
      <c r="BC7" s="426"/>
      <c r="BD7" s="427">
        <f>S14+AM14+BG14</f>
        <v>172800</v>
      </c>
      <c r="BE7" s="428"/>
      <c r="BF7" s="428"/>
      <c r="BG7" s="428"/>
      <c r="BH7" s="428"/>
      <c r="BI7" s="428"/>
      <c r="BJ7" s="428"/>
      <c r="BK7" s="209" t="s">
        <v>0</v>
      </c>
      <c r="BL7" s="204"/>
      <c r="BM7" s="204"/>
      <c r="BN7" s="204"/>
    </row>
    <row r="8" spans="1:66" ht="15" customHeight="1" thickBot="1">
      <c r="A8" s="204"/>
      <c r="B8" s="404"/>
      <c r="C8" s="401"/>
      <c r="D8" s="401"/>
      <c r="E8" s="401"/>
      <c r="F8" s="401"/>
      <c r="G8" s="434" t="str">
        <f>IF(S14&gt;=S15,'北果入力'!B4,'大果入力'!B4)</f>
        <v>保合</v>
      </c>
      <c r="H8" s="435"/>
      <c r="I8" s="435"/>
      <c r="J8" s="435"/>
      <c r="K8" s="439" t="str">
        <f>IF(AM14&gt;=AM15,'北果入力'!B5,'大果入力'!B5)</f>
        <v>保合</v>
      </c>
      <c r="L8" s="440"/>
      <c r="M8" s="440"/>
      <c r="N8" s="441"/>
      <c r="O8" s="272"/>
      <c r="P8" s="273"/>
      <c r="Q8" s="213"/>
      <c r="R8" s="213"/>
      <c r="S8" s="213"/>
      <c r="T8" s="212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4"/>
      <c r="AO8" s="204"/>
      <c r="AP8" s="204"/>
      <c r="AQ8" s="204"/>
      <c r="AR8" s="204"/>
      <c r="AS8" s="204"/>
      <c r="AT8" s="204"/>
      <c r="AU8" s="204"/>
      <c r="AV8" s="204"/>
      <c r="AW8" s="204"/>
      <c r="AX8" s="204"/>
      <c r="AY8" s="204"/>
      <c r="AZ8" s="412" t="s">
        <v>267</v>
      </c>
      <c r="BA8" s="429"/>
      <c r="BB8" s="429"/>
      <c r="BC8" s="430"/>
      <c r="BD8" s="431">
        <f>S15+AM15+BG15</f>
        <v>431000</v>
      </c>
      <c r="BE8" s="432"/>
      <c r="BF8" s="432"/>
      <c r="BG8" s="432"/>
      <c r="BH8" s="432"/>
      <c r="BI8" s="432"/>
      <c r="BJ8" s="432"/>
      <c r="BK8" s="207" t="s">
        <v>0</v>
      </c>
      <c r="BL8" s="204"/>
      <c r="BM8" s="204"/>
      <c r="BN8" s="204"/>
    </row>
    <row r="9" spans="1:66" ht="15" customHeight="1" thickBot="1">
      <c r="A9" s="204"/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14"/>
      <c r="O9" s="213"/>
      <c r="P9" s="213"/>
      <c r="Q9" s="213"/>
      <c r="R9" s="213"/>
      <c r="S9" s="213"/>
      <c r="T9" s="212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12"/>
      <c r="AN9" s="212"/>
      <c r="AO9" s="212"/>
      <c r="AP9" s="212"/>
      <c r="AQ9" s="204"/>
      <c r="AR9" s="204"/>
      <c r="AS9" s="204"/>
      <c r="AT9" s="204"/>
      <c r="AU9" s="204"/>
      <c r="AV9" s="204"/>
      <c r="AW9" s="204"/>
      <c r="AX9" s="204"/>
      <c r="AY9" s="204"/>
      <c r="AZ9" s="388" t="s">
        <v>266</v>
      </c>
      <c r="BA9" s="463"/>
      <c r="BB9" s="463"/>
      <c r="BC9" s="464"/>
      <c r="BD9" s="465">
        <f>SUM(BD7:BJ8)</f>
        <v>603800</v>
      </c>
      <c r="BE9" s="466"/>
      <c r="BF9" s="466"/>
      <c r="BG9" s="466"/>
      <c r="BH9" s="466"/>
      <c r="BI9" s="466"/>
      <c r="BJ9" s="466"/>
      <c r="BK9" s="211" t="s">
        <v>0</v>
      </c>
      <c r="BL9" s="204"/>
      <c r="BM9" s="204"/>
      <c r="BN9" s="204"/>
    </row>
    <row r="11" spans="1:63" ht="15" customHeight="1">
      <c r="A11" s="414" t="s">
        <v>265</v>
      </c>
      <c r="B11" s="415"/>
      <c r="C11" s="415"/>
      <c r="D11" s="418" t="s">
        <v>22</v>
      </c>
      <c r="E11" s="419"/>
      <c r="F11" s="419"/>
      <c r="G11" s="419"/>
      <c r="H11" s="419"/>
      <c r="I11" s="419"/>
      <c r="J11" s="419"/>
      <c r="K11" s="419"/>
      <c r="L11" s="419"/>
      <c r="M11" s="419"/>
      <c r="N11" s="419"/>
      <c r="O11" s="419"/>
      <c r="P11" s="419"/>
      <c r="Q11" s="419"/>
      <c r="R11" s="419"/>
      <c r="S11" s="419"/>
      <c r="T11" s="419"/>
      <c r="U11" s="420"/>
      <c r="V11" s="420"/>
      <c r="W11" s="421"/>
      <c r="X11" s="418" t="s">
        <v>23</v>
      </c>
      <c r="Y11" s="419"/>
      <c r="Z11" s="419"/>
      <c r="AA11" s="419"/>
      <c r="AB11" s="419"/>
      <c r="AC11" s="419"/>
      <c r="AD11" s="419"/>
      <c r="AE11" s="419"/>
      <c r="AF11" s="419"/>
      <c r="AG11" s="419"/>
      <c r="AH11" s="419"/>
      <c r="AI11" s="419"/>
      <c r="AJ11" s="419"/>
      <c r="AK11" s="419"/>
      <c r="AL11" s="419"/>
      <c r="AM11" s="419"/>
      <c r="AN11" s="419"/>
      <c r="AO11" s="420"/>
      <c r="AP11" s="420"/>
      <c r="AQ11" s="421"/>
      <c r="AR11" s="418" t="s">
        <v>24</v>
      </c>
      <c r="AS11" s="419"/>
      <c r="AT11" s="419"/>
      <c r="AU11" s="419"/>
      <c r="AV11" s="419"/>
      <c r="AW11" s="419"/>
      <c r="AX11" s="419"/>
      <c r="AY11" s="419"/>
      <c r="AZ11" s="419"/>
      <c r="BA11" s="419"/>
      <c r="BB11" s="419"/>
      <c r="BC11" s="419"/>
      <c r="BD11" s="419"/>
      <c r="BE11" s="419"/>
      <c r="BF11" s="419"/>
      <c r="BG11" s="419"/>
      <c r="BH11" s="419"/>
      <c r="BI11" s="420"/>
      <c r="BJ11" s="420"/>
      <c r="BK11" s="421"/>
    </row>
    <row r="12" spans="1:63" ht="9.75" customHeight="1">
      <c r="A12" s="416"/>
      <c r="B12" s="417"/>
      <c r="C12" s="417"/>
      <c r="D12" s="403" t="s">
        <v>82</v>
      </c>
      <c r="E12" s="398"/>
      <c r="F12" s="398"/>
      <c r="G12" s="398"/>
      <c r="H12" s="399"/>
      <c r="I12" s="397" t="s">
        <v>83</v>
      </c>
      <c r="J12" s="398"/>
      <c r="K12" s="398"/>
      <c r="L12" s="398"/>
      <c r="M12" s="399"/>
      <c r="N12" s="397" t="s">
        <v>81</v>
      </c>
      <c r="O12" s="398"/>
      <c r="P12" s="398"/>
      <c r="Q12" s="398"/>
      <c r="R12" s="399"/>
      <c r="S12" s="422" t="s">
        <v>89</v>
      </c>
      <c r="T12" s="398"/>
      <c r="U12" s="398"/>
      <c r="V12" s="398"/>
      <c r="W12" s="423"/>
      <c r="X12" s="403" t="s">
        <v>82</v>
      </c>
      <c r="Y12" s="398"/>
      <c r="Z12" s="398"/>
      <c r="AA12" s="398"/>
      <c r="AB12" s="399"/>
      <c r="AC12" s="397" t="s">
        <v>83</v>
      </c>
      <c r="AD12" s="398"/>
      <c r="AE12" s="398"/>
      <c r="AF12" s="398"/>
      <c r="AG12" s="399"/>
      <c r="AH12" s="397" t="s">
        <v>81</v>
      </c>
      <c r="AI12" s="398"/>
      <c r="AJ12" s="398"/>
      <c r="AK12" s="398"/>
      <c r="AL12" s="399"/>
      <c r="AM12" s="422" t="s">
        <v>89</v>
      </c>
      <c r="AN12" s="398"/>
      <c r="AO12" s="398"/>
      <c r="AP12" s="398"/>
      <c r="AQ12" s="423"/>
      <c r="AR12" s="403" t="s">
        <v>82</v>
      </c>
      <c r="AS12" s="398"/>
      <c r="AT12" s="398"/>
      <c r="AU12" s="398"/>
      <c r="AV12" s="399"/>
      <c r="AW12" s="397" t="s">
        <v>83</v>
      </c>
      <c r="AX12" s="398"/>
      <c r="AY12" s="398"/>
      <c r="AZ12" s="398"/>
      <c r="BA12" s="399"/>
      <c r="BB12" s="397" t="s">
        <v>81</v>
      </c>
      <c r="BC12" s="398"/>
      <c r="BD12" s="398"/>
      <c r="BE12" s="398"/>
      <c r="BF12" s="399"/>
      <c r="BG12" s="422" t="s">
        <v>89</v>
      </c>
      <c r="BH12" s="398"/>
      <c r="BI12" s="398"/>
      <c r="BJ12" s="398"/>
      <c r="BK12" s="423"/>
    </row>
    <row r="13" spans="1:63" ht="9.75" customHeight="1" thickBot="1">
      <c r="A13" s="404"/>
      <c r="B13" s="401"/>
      <c r="C13" s="401"/>
      <c r="D13" s="404"/>
      <c r="E13" s="401"/>
      <c r="F13" s="401"/>
      <c r="G13" s="401"/>
      <c r="H13" s="402"/>
      <c r="I13" s="400"/>
      <c r="J13" s="401"/>
      <c r="K13" s="401"/>
      <c r="L13" s="401"/>
      <c r="M13" s="402"/>
      <c r="N13" s="400"/>
      <c r="O13" s="401"/>
      <c r="P13" s="401"/>
      <c r="Q13" s="401"/>
      <c r="R13" s="402"/>
      <c r="S13" s="400"/>
      <c r="T13" s="401"/>
      <c r="U13" s="401"/>
      <c r="V13" s="401"/>
      <c r="W13" s="424"/>
      <c r="X13" s="404"/>
      <c r="Y13" s="401"/>
      <c r="Z13" s="401"/>
      <c r="AA13" s="401"/>
      <c r="AB13" s="402"/>
      <c r="AC13" s="400"/>
      <c r="AD13" s="401"/>
      <c r="AE13" s="401"/>
      <c r="AF13" s="401"/>
      <c r="AG13" s="402"/>
      <c r="AH13" s="400"/>
      <c r="AI13" s="401"/>
      <c r="AJ13" s="401"/>
      <c r="AK13" s="401"/>
      <c r="AL13" s="402"/>
      <c r="AM13" s="400"/>
      <c r="AN13" s="401"/>
      <c r="AO13" s="401"/>
      <c r="AP13" s="401"/>
      <c r="AQ13" s="424"/>
      <c r="AR13" s="404"/>
      <c r="AS13" s="401"/>
      <c r="AT13" s="401"/>
      <c r="AU13" s="401"/>
      <c r="AV13" s="402"/>
      <c r="AW13" s="400"/>
      <c r="AX13" s="401"/>
      <c r="AY13" s="401"/>
      <c r="AZ13" s="401"/>
      <c r="BA13" s="402"/>
      <c r="BB13" s="400"/>
      <c r="BC13" s="401"/>
      <c r="BD13" s="401"/>
      <c r="BE13" s="401"/>
      <c r="BF13" s="402"/>
      <c r="BG13" s="400"/>
      <c r="BH13" s="401"/>
      <c r="BI13" s="401"/>
      <c r="BJ13" s="401"/>
      <c r="BK13" s="424"/>
    </row>
    <row r="14" spans="1:66" ht="15" customHeight="1">
      <c r="A14" s="418" t="s">
        <v>264</v>
      </c>
      <c r="B14" s="419"/>
      <c r="C14" s="419"/>
      <c r="D14" s="409">
        <f>'北果入力'!I4*1000</f>
        <v>100</v>
      </c>
      <c r="E14" s="406"/>
      <c r="F14" s="406"/>
      <c r="G14" s="406"/>
      <c r="H14" s="376" t="s">
        <v>88</v>
      </c>
      <c r="I14" s="405">
        <f>'北果入力'!L4*1000</f>
        <v>132900</v>
      </c>
      <c r="J14" s="406"/>
      <c r="K14" s="406"/>
      <c r="L14" s="406"/>
      <c r="M14" s="210" t="s">
        <v>0</v>
      </c>
      <c r="N14" s="405">
        <f>'北果入力'!O4*1000</f>
        <v>2200</v>
      </c>
      <c r="O14" s="406"/>
      <c r="P14" s="406"/>
      <c r="Q14" s="406"/>
      <c r="R14" s="376" t="s">
        <v>88</v>
      </c>
      <c r="S14" s="410">
        <f>D14+I14+N14</f>
        <v>135200</v>
      </c>
      <c r="T14" s="411"/>
      <c r="U14" s="411"/>
      <c r="V14" s="411"/>
      <c r="W14" s="209" t="s">
        <v>0</v>
      </c>
      <c r="X14" s="409">
        <f>'北果入力'!I5*1000</f>
        <v>13400</v>
      </c>
      <c r="Y14" s="406"/>
      <c r="Z14" s="406"/>
      <c r="AA14" s="406"/>
      <c r="AB14" s="376" t="s">
        <v>88</v>
      </c>
      <c r="AC14" s="405">
        <f>'北果入力'!L5*1000</f>
        <v>20400</v>
      </c>
      <c r="AD14" s="406"/>
      <c r="AE14" s="406"/>
      <c r="AF14" s="406"/>
      <c r="AG14" s="210" t="s">
        <v>0</v>
      </c>
      <c r="AH14" s="405">
        <f>'北果入力'!O5*1000</f>
        <v>700</v>
      </c>
      <c r="AI14" s="406"/>
      <c r="AJ14" s="406"/>
      <c r="AK14" s="406"/>
      <c r="AL14" s="376" t="s">
        <v>88</v>
      </c>
      <c r="AM14" s="410">
        <f>X14+AC14+AH14</f>
        <v>34500</v>
      </c>
      <c r="AN14" s="411"/>
      <c r="AO14" s="411"/>
      <c r="AP14" s="411"/>
      <c r="AQ14" s="209" t="s">
        <v>0</v>
      </c>
      <c r="AR14" s="409">
        <f>'北果入力'!I6*1000</f>
        <v>0</v>
      </c>
      <c r="AS14" s="406"/>
      <c r="AT14" s="406"/>
      <c r="AU14" s="406"/>
      <c r="AV14" s="376" t="s">
        <v>88</v>
      </c>
      <c r="AW14" s="405">
        <f>'北果入力'!L6*1000</f>
        <v>3100</v>
      </c>
      <c r="AX14" s="406"/>
      <c r="AY14" s="406"/>
      <c r="AZ14" s="406"/>
      <c r="BA14" s="210" t="s">
        <v>0</v>
      </c>
      <c r="BB14" s="405">
        <f>'北果入力'!O6*1000</f>
        <v>0</v>
      </c>
      <c r="BC14" s="406"/>
      <c r="BD14" s="406"/>
      <c r="BE14" s="406"/>
      <c r="BF14" s="376" t="s">
        <v>88</v>
      </c>
      <c r="BG14" s="410">
        <f>AR14+AW14+BB14</f>
        <v>3100</v>
      </c>
      <c r="BH14" s="411"/>
      <c r="BI14" s="411"/>
      <c r="BJ14" s="411"/>
      <c r="BK14" s="209" t="s">
        <v>0</v>
      </c>
      <c r="BL14" s="204"/>
      <c r="BM14" s="204"/>
      <c r="BN14" s="204"/>
    </row>
    <row r="15" spans="1:66" ht="15" customHeight="1" thickBot="1">
      <c r="A15" s="412" t="s">
        <v>263</v>
      </c>
      <c r="B15" s="413"/>
      <c r="C15" s="413"/>
      <c r="D15" s="407">
        <f>'大果入力'!H4*1000</f>
        <v>0</v>
      </c>
      <c r="E15" s="408"/>
      <c r="F15" s="408"/>
      <c r="G15" s="408"/>
      <c r="H15" s="377" t="s">
        <v>88</v>
      </c>
      <c r="I15" s="394">
        <f>'大果入力'!K4*1000</f>
        <v>223000</v>
      </c>
      <c r="J15" s="396"/>
      <c r="K15" s="396"/>
      <c r="L15" s="396"/>
      <c r="M15" s="208" t="s">
        <v>88</v>
      </c>
      <c r="N15" s="394">
        <f>'大果入力'!O4*1000</f>
        <v>55000</v>
      </c>
      <c r="O15" s="396"/>
      <c r="P15" s="396"/>
      <c r="Q15" s="396"/>
      <c r="R15" s="377" t="s">
        <v>88</v>
      </c>
      <c r="S15" s="394">
        <f>D15+I15+N15</f>
        <v>278000</v>
      </c>
      <c r="T15" s="395"/>
      <c r="U15" s="395"/>
      <c r="V15" s="395"/>
      <c r="W15" s="207" t="s">
        <v>88</v>
      </c>
      <c r="X15" s="407">
        <f>'大果入力'!H5*1000</f>
        <v>3000</v>
      </c>
      <c r="Y15" s="408"/>
      <c r="Z15" s="408"/>
      <c r="AA15" s="408"/>
      <c r="AB15" s="377" t="s">
        <v>88</v>
      </c>
      <c r="AC15" s="394">
        <f>'大果入力'!K5*1000</f>
        <v>99000</v>
      </c>
      <c r="AD15" s="396"/>
      <c r="AE15" s="396"/>
      <c r="AF15" s="396"/>
      <c r="AG15" s="208" t="s">
        <v>88</v>
      </c>
      <c r="AH15" s="394">
        <f>'大果入力'!O5*1000</f>
        <v>31000</v>
      </c>
      <c r="AI15" s="396"/>
      <c r="AJ15" s="396"/>
      <c r="AK15" s="396"/>
      <c r="AL15" s="377" t="s">
        <v>88</v>
      </c>
      <c r="AM15" s="394">
        <f>X15+AC15+AH15</f>
        <v>133000</v>
      </c>
      <c r="AN15" s="395"/>
      <c r="AO15" s="395"/>
      <c r="AP15" s="395"/>
      <c r="AQ15" s="207" t="s">
        <v>88</v>
      </c>
      <c r="AR15" s="407">
        <f>'大果入力'!H6*1000</f>
        <v>0</v>
      </c>
      <c r="AS15" s="408"/>
      <c r="AT15" s="408"/>
      <c r="AU15" s="408"/>
      <c r="AV15" s="377" t="s">
        <v>88</v>
      </c>
      <c r="AW15" s="394">
        <f>'大果入力'!K6*1000</f>
        <v>20000</v>
      </c>
      <c r="AX15" s="396"/>
      <c r="AY15" s="396"/>
      <c r="AZ15" s="396"/>
      <c r="BA15" s="208" t="s">
        <v>88</v>
      </c>
      <c r="BB15" s="394">
        <f>'大果入力'!O6*1000</f>
        <v>0</v>
      </c>
      <c r="BC15" s="396"/>
      <c r="BD15" s="396"/>
      <c r="BE15" s="396"/>
      <c r="BF15" s="377" t="s">
        <v>88</v>
      </c>
      <c r="BG15" s="394">
        <f>AR15+AW15+BB15</f>
        <v>20000</v>
      </c>
      <c r="BH15" s="395"/>
      <c r="BI15" s="395"/>
      <c r="BJ15" s="395"/>
      <c r="BK15" s="207" t="s">
        <v>88</v>
      </c>
      <c r="BL15" s="204"/>
      <c r="BM15" s="204"/>
      <c r="BN15" s="204"/>
    </row>
    <row r="16" spans="1:66" ht="15" customHeight="1" thickBot="1">
      <c r="A16" s="388" t="s">
        <v>262</v>
      </c>
      <c r="B16" s="389"/>
      <c r="C16" s="389"/>
      <c r="D16" s="390">
        <f>D14+D15</f>
        <v>100</v>
      </c>
      <c r="E16" s="391"/>
      <c r="F16" s="391"/>
      <c r="G16" s="391"/>
      <c r="H16" s="378" t="s">
        <v>88</v>
      </c>
      <c r="I16" s="392">
        <f>I14+I15</f>
        <v>355900</v>
      </c>
      <c r="J16" s="391"/>
      <c r="K16" s="391"/>
      <c r="L16" s="391"/>
      <c r="M16" s="206" t="s">
        <v>88</v>
      </c>
      <c r="N16" s="392">
        <f>N14+N15</f>
        <v>57200</v>
      </c>
      <c r="O16" s="391"/>
      <c r="P16" s="391"/>
      <c r="Q16" s="391"/>
      <c r="R16" s="378" t="s">
        <v>88</v>
      </c>
      <c r="S16" s="392">
        <f>S14+S15</f>
        <v>413200</v>
      </c>
      <c r="T16" s="393"/>
      <c r="U16" s="393"/>
      <c r="V16" s="393"/>
      <c r="W16" s="205" t="s">
        <v>0</v>
      </c>
      <c r="X16" s="390">
        <f>X14+X15</f>
        <v>16400</v>
      </c>
      <c r="Y16" s="391"/>
      <c r="Z16" s="391"/>
      <c r="AA16" s="391"/>
      <c r="AB16" s="378" t="s">
        <v>88</v>
      </c>
      <c r="AC16" s="392">
        <f>AC14+AC15</f>
        <v>119400</v>
      </c>
      <c r="AD16" s="391"/>
      <c r="AE16" s="391"/>
      <c r="AF16" s="391"/>
      <c r="AG16" s="206" t="s">
        <v>88</v>
      </c>
      <c r="AH16" s="392">
        <f>AH14+AH15</f>
        <v>31700</v>
      </c>
      <c r="AI16" s="391"/>
      <c r="AJ16" s="391"/>
      <c r="AK16" s="391"/>
      <c r="AL16" s="378" t="s">
        <v>88</v>
      </c>
      <c r="AM16" s="392">
        <f>AM14+AM15</f>
        <v>167500</v>
      </c>
      <c r="AN16" s="393"/>
      <c r="AO16" s="393"/>
      <c r="AP16" s="393"/>
      <c r="AQ16" s="205" t="s">
        <v>0</v>
      </c>
      <c r="AR16" s="390">
        <f>AR14+AR15</f>
        <v>0</v>
      </c>
      <c r="AS16" s="391"/>
      <c r="AT16" s="391"/>
      <c r="AU16" s="391"/>
      <c r="AV16" s="378" t="s">
        <v>88</v>
      </c>
      <c r="AW16" s="392">
        <f>AW14+AW15</f>
        <v>23100</v>
      </c>
      <c r="AX16" s="391"/>
      <c r="AY16" s="391"/>
      <c r="AZ16" s="391"/>
      <c r="BA16" s="206" t="s">
        <v>88</v>
      </c>
      <c r="BB16" s="392">
        <f>BB14+BB15</f>
        <v>0</v>
      </c>
      <c r="BC16" s="391"/>
      <c r="BD16" s="391"/>
      <c r="BE16" s="391"/>
      <c r="BF16" s="378" t="s">
        <v>88</v>
      </c>
      <c r="BG16" s="392">
        <f>BG14+BG15</f>
        <v>23100</v>
      </c>
      <c r="BH16" s="393"/>
      <c r="BI16" s="393"/>
      <c r="BJ16" s="393"/>
      <c r="BK16" s="205" t="s">
        <v>0</v>
      </c>
      <c r="BL16" s="204"/>
      <c r="BM16" s="204"/>
      <c r="BN16" s="204"/>
    </row>
    <row r="17" ht="7.5" customHeight="1"/>
    <row r="18" spans="1:83" ht="7.5" customHeight="1" thickBot="1">
      <c r="A18" s="265"/>
      <c r="B18" s="265"/>
      <c r="C18" s="265"/>
      <c r="D18" s="269"/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  <c r="Y18" s="269"/>
      <c r="Z18" s="269"/>
      <c r="AA18" s="269"/>
      <c r="AB18" s="269"/>
      <c r="AC18" s="269"/>
      <c r="AD18" s="269"/>
      <c r="AE18" s="269"/>
      <c r="AF18" s="269"/>
      <c r="AG18" s="269"/>
      <c r="AH18" s="269"/>
      <c r="AI18" s="269"/>
      <c r="AJ18" s="269"/>
      <c r="AK18" s="269"/>
      <c r="AL18" s="269"/>
      <c r="AM18" s="269"/>
      <c r="AN18" s="269"/>
      <c r="AO18" s="269"/>
      <c r="AP18" s="269"/>
      <c r="AQ18" s="269"/>
      <c r="AR18" s="401"/>
      <c r="AS18" s="401"/>
      <c r="AT18" s="401"/>
      <c r="AU18" s="401"/>
      <c r="AV18" s="401"/>
      <c r="AW18" s="401"/>
      <c r="AX18" s="401"/>
      <c r="AY18" s="401"/>
      <c r="AZ18" s="401"/>
      <c r="BA18" s="401"/>
      <c r="BB18" s="401"/>
      <c r="BC18" s="401"/>
      <c r="BD18" s="401"/>
      <c r="BE18" s="401"/>
      <c r="BF18" s="401"/>
      <c r="BG18" s="401"/>
      <c r="BH18" s="401"/>
      <c r="BI18" s="401"/>
      <c r="BJ18" s="401"/>
      <c r="BK18" s="401"/>
      <c r="BL18" s="220"/>
      <c r="BM18" s="220"/>
      <c r="BN18" s="220"/>
      <c r="BO18" s="220"/>
      <c r="BP18" s="220"/>
      <c r="BQ18" s="220"/>
      <c r="BR18" s="220"/>
      <c r="BS18" s="220"/>
      <c r="BT18" s="220"/>
      <c r="BU18" s="220"/>
      <c r="BV18" s="220"/>
      <c r="BW18" s="220"/>
      <c r="BX18" s="220"/>
      <c r="BY18" s="220"/>
      <c r="BZ18" s="220"/>
      <c r="CA18" s="220"/>
      <c r="CB18" s="220"/>
      <c r="CC18" s="220"/>
      <c r="CD18" s="220"/>
      <c r="CE18" s="220"/>
    </row>
    <row r="19" spans="1:83" ht="15" customHeight="1">
      <c r="A19" s="505" t="s">
        <v>1</v>
      </c>
      <c r="B19" s="506"/>
      <c r="C19" s="507"/>
      <c r="D19" s="610" t="s">
        <v>290</v>
      </c>
      <c r="E19" s="611"/>
      <c r="F19" s="611"/>
      <c r="G19" s="611"/>
      <c r="H19" s="611"/>
      <c r="I19" s="611"/>
      <c r="J19" s="611"/>
      <c r="K19" s="611"/>
      <c r="L19" s="611"/>
      <c r="M19" s="611"/>
      <c r="N19" s="611"/>
      <c r="O19" s="611"/>
      <c r="P19" s="611"/>
      <c r="Q19" s="611"/>
      <c r="R19" s="611"/>
      <c r="S19" s="611"/>
      <c r="T19" s="611"/>
      <c r="U19" s="611"/>
      <c r="V19" s="611"/>
      <c r="W19" s="612"/>
      <c r="X19" s="610" t="s">
        <v>291</v>
      </c>
      <c r="Y19" s="611"/>
      <c r="Z19" s="611"/>
      <c r="AA19" s="611"/>
      <c r="AB19" s="611"/>
      <c r="AC19" s="611"/>
      <c r="AD19" s="611"/>
      <c r="AE19" s="611"/>
      <c r="AF19" s="611"/>
      <c r="AG19" s="611"/>
      <c r="AH19" s="611"/>
      <c r="AI19" s="611"/>
      <c r="AJ19" s="611"/>
      <c r="AK19" s="611"/>
      <c r="AL19" s="611"/>
      <c r="AM19" s="611"/>
      <c r="AN19" s="611"/>
      <c r="AO19" s="611"/>
      <c r="AP19" s="611"/>
      <c r="AQ19" s="612"/>
      <c r="AR19" s="610" t="s">
        <v>292</v>
      </c>
      <c r="AS19" s="611"/>
      <c r="AT19" s="611"/>
      <c r="AU19" s="611"/>
      <c r="AV19" s="611"/>
      <c r="AW19" s="611"/>
      <c r="AX19" s="611"/>
      <c r="AY19" s="611"/>
      <c r="AZ19" s="611"/>
      <c r="BA19" s="611"/>
      <c r="BB19" s="611"/>
      <c r="BC19" s="611"/>
      <c r="BD19" s="611"/>
      <c r="BE19" s="611"/>
      <c r="BF19" s="611"/>
      <c r="BG19" s="611"/>
      <c r="BH19" s="611"/>
      <c r="BI19" s="611"/>
      <c r="BJ19" s="611"/>
      <c r="BK19" s="612"/>
      <c r="BL19" s="225"/>
      <c r="BM19" s="226"/>
      <c r="BN19" s="226"/>
      <c r="BO19" s="226"/>
      <c r="BP19" s="226"/>
      <c r="BQ19" s="226"/>
      <c r="BR19" s="226"/>
      <c r="BS19" s="226"/>
      <c r="BT19" s="226"/>
      <c r="BU19" s="226"/>
      <c r="BV19" s="226"/>
      <c r="BW19" s="226"/>
      <c r="BX19" s="226"/>
      <c r="BY19" s="226"/>
      <c r="BZ19" s="226"/>
      <c r="CA19" s="226"/>
      <c r="CB19" s="226"/>
      <c r="CC19" s="226"/>
      <c r="CD19" s="226"/>
      <c r="CE19" s="226"/>
    </row>
    <row r="20" spans="1:83" ht="15" customHeight="1">
      <c r="A20" s="508"/>
      <c r="B20" s="509"/>
      <c r="C20" s="510"/>
      <c r="D20" s="493" t="s">
        <v>2</v>
      </c>
      <c r="E20" s="494"/>
      <c r="F20" s="608" t="s">
        <v>5</v>
      </c>
      <c r="G20" s="397" t="s">
        <v>3</v>
      </c>
      <c r="H20" s="398"/>
      <c r="I20" s="398"/>
      <c r="J20" s="398"/>
      <c r="K20" s="399"/>
      <c r="L20" s="605" t="s">
        <v>90</v>
      </c>
      <c r="M20" s="606"/>
      <c r="N20" s="607"/>
      <c r="O20" s="497" t="s">
        <v>295</v>
      </c>
      <c r="P20" s="498"/>
      <c r="Q20" s="498"/>
      <c r="R20" s="498"/>
      <c r="S20" s="498"/>
      <c r="T20" s="498"/>
      <c r="U20" s="498"/>
      <c r="V20" s="491" t="s">
        <v>4</v>
      </c>
      <c r="W20" s="492"/>
      <c r="X20" s="493" t="s">
        <v>2</v>
      </c>
      <c r="Y20" s="494"/>
      <c r="Z20" s="608" t="s">
        <v>0</v>
      </c>
      <c r="AA20" s="397" t="s">
        <v>3</v>
      </c>
      <c r="AB20" s="398"/>
      <c r="AC20" s="398"/>
      <c r="AD20" s="398"/>
      <c r="AE20" s="399"/>
      <c r="AF20" s="605" t="s">
        <v>90</v>
      </c>
      <c r="AG20" s="606"/>
      <c r="AH20" s="607"/>
      <c r="AI20" s="497" t="s">
        <v>295</v>
      </c>
      <c r="AJ20" s="498"/>
      <c r="AK20" s="498"/>
      <c r="AL20" s="498"/>
      <c r="AM20" s="498"/>
      <c r="AN20" s="498"/>
      <c r="AO20" s="498"/>
      <c r="AP20" s="491" t="s">
        <v>4</v>
      </c>
      <c r="AQ20" s="492"/>
      <c r="AR20" s="493" t="s">
        <v>2</v>
      </c>
      <c r="AS20" s="494"/>
      <c r="AT20" s="608" t="s">
        <v>0</v>
      </c>
      <c r="AU20" s="397" t="s">
        <v>3</v>
      </c>
      <c r="AV20" s="398"/>
      <c r="AW20" s="398"/>
      <c r="AX20" s="398"/>
      <c r="AY20" s="399"/>
      <c r="AZ20" s="605" t="s">
        <v>90</v>
      </c>
      <c r="BA20" s="606"/>
      <c r="BB20" s="607"/>
      <c r="BC20" s="497" t="s">
        <v>295</v>
      </c>
      <c r="BD20" s="498"/>
      <c r="BE20" s="498"/>
      <c r="BF20" s="498"/>
      <c r="BG20" s="498"/>
      <c r="BH20" s="498"/>
      <c r="BI20" s="498"/>
      <c r="BJ20" s="491" t="s">
        <v>4</v>
      </c>
      <c r="BK20" s="492"/>
      <c r="BL20" s="225"/>
      <c r="BM20" s="226"/>
      <c r="BN20" s="103"/>
      <c r="BO20" s="226"/>
      <c r="BP20" s="226"/>
      <c r="BQ20" s="226"/>
      <c r="BR20" s="226"/>
      <c r="BS20" s="226"/>
      <c r="BT20" s="220"/>
      <c r="BU20" s="220"/>
      <c r="BV20" s="220"/>
      <c r="BW20" s="220"/>
      <c r="BX20" s="220"/>
      <c r="BY20" s="220"/>
      <c r="BZ20" s="220"/>
      <c r="CA20" s="220"/>
      <c r="CB20" s="220"/>
      <c r="CC20" s="220"/>
      <c r="CD20" s="227"/>
      <c r="CE20" s="227"/>
    </row>
    <row r="21" spans="1:83" ht="15" customHeight="1" thickBot="1">
      <c r="A21" s="511"/>
      <c r="B21" s="512"/>
      <c r="C21" s="513"/>
      <c r="D21" s="495"/>
      <c r="E21" s="496"/>
      <c r="F21" s="609"/>
      <c r="G21" s="400"/>
      <c r="H21" s="401"/>
      <c r="I21" s="401"/>
      <c r="J21" s="401"/>
      <c r="K21" s="402"/>
      <c r="L21" s="500" t="s">
        <v>91</v>
      </c>
      <c r="M21" s="501"/>
      <c r="N21" s="502"/>
      <c r="O21" s="503" t="s">
        <v>92</v>
      </c>
      <c r="P21" s="413"/>
      <c r="Q21" s="504"/>
      <c r="R21" s="503" t="s">
        <v>93</v>
      </c>
      <c r="S21" s="413"/>
      <c r="T21" s="504"/>
      <c r="U21" s="503" t="s">
        <v>94</v>
      </c>
      <c r="V21" s="413"/>
      <c r="W21" s="604"/>
      <c r="X21" s="495"/>
      <c r="Y21" s="496"/>
      <c r="Z21" s="609"/>
      <c r="AA21" s="400"/>
      <c r="AB21" s="401"/>
      <c r="AC21" s="401"/>
      <c r="AD21" s="401"/>
      <c r="AE21" s="402"/>
      <c r="AF21" s="500" t="s">
        <v>91</v>
      </c>
      <c r="AG21" s="501"/>
      <c r="AH21" s="502"/>
      <c r="AI21" s="503" t="s">
        <v>92</v>
      </c>
      <c r="AJ21" s="413"/>
      <c r="AK21" s="504"/>
      <c r="AL21" s="503" t="s">
        <v>93</v>
      </c>
      <c r="AM21" s="413"/>
      <c r="AN21" s="504"/>
      <c r="AO21" s="503" t="s">
        <v>94</v>
      </c>
      <c r="AP21" s="413"/>
      <c r="AQ21" s="604"/>
      <c r="AR21" s="495"/>
      <c r="AS21" s="496"/>
      <c r="AT21" s="609"/>
      <c r="AU21" s="400"/>
      <c r="AV21" s="401"/>
      <c r="AW21" s="401"/>
      <c r="AX21" s="401"/>
      <c r="AY21" s="402"/>
      <c r="AZ21" s="500" t="s">
        <v>91</v>
      </c>
      <c r="BA21" s="501"/>
      <c r="BB21" s="502"/>
      <c r="BC21" s="503" t="s">
        <v>92</v>
      </c>
      <c r="BD21" s="413"/>
      <c r="BE21" s="504"/>
      <c r="BF21" s="503" t="s">
        <v>93</v>
      </c>
      <c r="BG21" s="413"/>
      <c r="BH21" s="504"/>
      <c r="BI21" s="503" t="s">
        <v>94</v>
      </c>
      <c r="BJ21" s="413"/>
      <c r="BK21" s="604"/>
      <c r="BL21" s="225"/>
      <c r="BM21" s="226"/>
      <c r="BN21" s="103"/>
      <c r="BO21" s="226"/>
      <c r="BP21" s="226"/>
      <c r="BQ21" s="226"/>
      <c r="BR21" s="226"/>
      <c r="BS21" s="226"/>
      <c r="BT21" s="226"/>
      <c r="BU21" s="226"/>
      <c r="BV21" s="226"/>
      <c r="BW21" s="220"/>
      <c r="BX21" s="220"/>
      <c r="BY21" s="220"/>
      <c r="BZ21" s="220"/>
      <c r="CA21" s="220"/>
      <c r="CB21" s="220"/>
      <c r="CC21" s="220"/>
      <c r="CD21" s="220"/>
      <c r="CE21" s="220"/>
    </row>
    <row r="22" spans="1:83" ht="15" customHeight="1">
      <c r="A22" s="8" t="s">
        <v>6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10"/>
      <c r="BL22" s="229"/>
      <c r="BM22" s="223"/>
      <c r="BN22" s="223"/>
      <c r="BO22" s="223"/>
      <c r="BP22" s="223"/>
      <c r="BQ22" s="223"/>
      <c r="BR22" s="223"/>
      <c r="BS22" s="223"/>
      <c r="BT22" s="223"/>
      <c r="BU22" s="223"/>
      <c r="BV22" s="223"/>
      <c r="BW22" s="223"/>
      <c r="BX22" s="223"/>
      <c r="BY22" s="223"/>
      <c r="BZ22" s="223"/>
      <c r="CA22" s="223"/>
      <c r="CB22" s="223"/>
      <c r="CC22" s="223"/>
      <c r="CD22" s="223"/>
      <c r="CE22" s="223"/>
    </row>
    <row r="23" spans="1:83" ht="18" customHeight="1">
      <c r="A23" s="17" t="str">
        <f>'北果入力'!A12</f>
        <v>だいこん</v>
      </c>
      <c r="B23" s="5"/>
      <c r="C23" s="6"/>
      <c r="D23" s="514">
        <f>ROUND('北果入力'!B12,0)+ROUND('大果入力'!B12,0)</f>
        <v>0</v>
      </c>
      <c r="E23" s="515"/>
      <c r="F23" s="516"/>
      <c r="G23" s="472">
        <f>IF('北果入力'!B12=0,IF('大果入力'!B12=0,"",'大果入力'!C12),IF('大果入力'!B12=0,'北果入力'!C12,IF(D23=0,"",IF('北果入力'!C12='大果入力'!C12,'北果入力'!C12,IF('北果入力'!B12&gt;='大果入力'!B12,'北果入力'!C12&amp;"  "&amp;'大果入力'!C12,'大果入力'!C12&amp;"  "&amp;'北果入力'!C12)))))</f>
      </c>
      <c r="H23" s="473"/>
      <c r="I23" s="473"/>
      <c r="J23" s="473"/>
      <c r="K23" s="474"/>
      <c r="L23" s="487">
        <f>IF(D23=0,"",IF('北果入力'!B12&gt;='大果入力'!B12,'北果入力'!D12,'大果入力'!D12))</f>
      </c>
      <c r="M23" s="473"/>
      <c r="N23" s="474"/>
      <c r="O23" s="443">
        <f>IF($D23=0,"",IF('北果入力'!$D12='大果入力'!$D12,MAX('北果入力'!E12,'北果入力'!G12,'大果入力'!E12,'大果入力'!G12),IF('北果入力'!B12&gt;='大果入力'!B12,'北果入力'!E12,'大果入力'!E12)))</f>
      </c>
      <c r="P23" s="444"/>
      <c r="Q23" s="445"/>
      <c r="R23" s="443"/>
      <c r="S23" s="444"/>
      <c r="T23" s="445"/>
      <c r="U23" s="443">
        <f>IF($D23=0,"",IF('北果入力'!$D12='大果入力'!$D12,MIN('北果入力'!E12,'北果入力'!G12,'大果入力'!E12,'大果入力'!G12),IF('北果入力'!B12&gt;='大果入力'!B12,'北果入力'!G12,'大果入力'!G12)))</f>
      </c>
      <c r="V23" s="444"/>
      <c r="W23" s="446"/>
      <c r="X23" s="488">
        <f>ROUND('北果入力'!H12,0)+ROUND('大果入力'!H12,0)</f>
        <v>37604</v>
      </c>
      <c r="Y23" s="489"/>
      <c r="Z23" s="490"/>
      <c r="AA23" s="450" t="str">
        <f>IF('北果入力'!H12=0,IF('大果入力'!H12=0,"",'大果入力'!I12),IF('大果入力'!H12=0,'北果入力'!I12,IF(X23=0,"",IF('北果入力'!I12='大果入力'!I12,'北果入力'!I12,IF('北果入力'!H12&gt;='大果入力'!H12,'北果入力'!I12&amp;"  "&amp;'大果入力'!I12,'大果入力'!I12&amp;"  "&amp;'北果入力'!I12)))))</f>
        <v>石川  北海道</v>
      </c>
      <c r="AB23" s="451"/>
      <c r="AC23" s="451"/>
      <c r="AD23" s="451"/>
      <c r="AE23" s="452"/>
      <c r="AF23" s="487" t="str">
        <f>IF(X23=0,"",IF('北果入力'!H12&gt;='大果入力'!H12,'北果入力'!J12,'大果入力'!J12))</f>
        <v>11kg</v>
      </c>
      <c r="AG23" s="532"/>
      <c r="AH23" s="533"/>
      <c r="AI23" s="558">
        <f>IF($X23=0,"",IF('北果入力'!$J12='大果入力'!$J12,MAX('北果入力'!K12,'北果入力'!M12,'大果入力'!K12,'大果入力'!M12),IF('北果入力'!H12&gt;='大果入力'!H12,'北果入力'!K12,'大果入力'!K12)))</f>
        <v>1512</v>
      </c>
      <c r="AJ23" s="553"/>
      <c r="AK23" s="554"/>
      <c r="AL23" s="447"/>
      <c r="AM23" s="448"/>
      <c r="AN23" s="449"/>
      <c r="AO23" s="447">
        <f>IF($X23=0,"",IF('北果入力'!$J12='大果入力'!$J12,MIN('北果入力'!K12,'北果入力'!M12,'大果入力'!K12,'大果入力'!M12),IF('北果入力'!H12&gt;='大果入力'!H12,'北果入力'!M12,'大果入力'!M12)))</f>
        <v>864</v>
      </c>
      <c r="AP23" s="448"/>
      <c r="AQ23" s="499"/>
      <c r="AR23" s="552">
        <f>ROUND('北果入力'!N12,0)+ROUND('大果入力'!N12,0)</f>
        <v>17691</v>
      </c>
      <c r="AS23" s="553"/>
      <c r="AT23" s="554"/>
      <c r="AU23" s="549" t="str">
        <f>IF('北果入力'!N12=0,IF('大果入力'!N12=0,"",'大果入力'!O12),IF('大果入力'!N12=0,'北果入力'!O12,IF(AR23=0,"",IF('北果入力'!O12='大果入力'!O12,'北果入力'!O12,IF('北果入力'!N12&gt;='大果入力'!N12,'北果入力'!O12&amp;"  "&amp;'大果入力'!O12,'大果入力'!O12&amp;"  "&amp;'北果入力'!O12)))))</f>
        <v>岩手  福井</v>
      </c>
      <c r="AV23" s="550"/>
      <c r="AW23" s="550"/>
      <c r="AX23" s="550"/>
      <c r="AY23" s="551"/>
      <c r="AZ23" s="487" t="str">
        <f>IF(AR23=0,"",IF('北果入力'!N12&gt;='大果入力'!N12,'北果入力'!P12,'大果入力'!P12))</f>
        <v>10kg</v>
      </c>
      <c r="BA23" s="532"/>
      <c r="BB23" s="533"/>
      <c r="BC23" s="558">
        <f>IF(AR23=0,"",IF('北果入力'!$P12='大果入力'!$P12,MAX('北果入力'!Q12,'北果入力'!S12,'大果入力'!Q12,'大果入力'!S12),IF('北果入力'!N12&gt;='大果入力'!N12,'北果入力'!Q12,'大果入力'!Q12)))</f>
        <v>1296</v>
      </c>
      <c r="BD23" s="553"/>
      <c r="BE23" s="554"/>
      <c r="BF23" s="447"/>
      <c r="BG23" s="448"/>
      <c r="BH23" s="449"/>
      <c r="BI23" s="447">
        <f>IF($X23=0,"",IF('北果入力'!$P12='大果入力'!$P12,MIN('北果入力'!Q12,'北果入力'!S12,'大果入力'!Q12,'大果入力'!S12),IF('北果入力'!N12&gt;='大果入力'!N12,'北果入力'!S12,'大果入力'!S12)))</f>
        <v>756</v>
      </c>
      <c r="BJ23" s="448"/>
      <c r="BK23" s="499"/>
      <c r="BL23" s="221"/>
      <c r="BM23" s="222"/>
      <c r="BN23" s="222"/>
      <c r="BO23" s="226"/>
      <c r="BP23" s="226"/>
      <c r="BQ23" s="226"/>
      <c r="BR23" s="226"/>
      <c r="BS23" s="226"/>
      <c r="BT23" s="228"/>
      <c r="BU23" s="228"/>
      <c r="BV23" s="228"/>
      <c r="BW23" s="230"/>
      <c r="BX23" s="230"/>
      <c r="BY23" s="230"/>
      <c r="BZ23" s="222"/>
      <c r="CA23" s="222"/>
      <c r="CB23" s="222"/>
      <c r="CC23" s="222"/>
      <c r="CD23" s="222"/>
      <c r="CE23" s="222"/>
    </row>
    <row r="24" spans="1:83" ht="18" customHeight="1">
      <c r="A24" s="17" t="str">
        <f>'北果入力'!A13</f>
        <v>西洋にんじん</v>
      </c>
      <c r="B24" s="5"/>
      <c r="C24" s="6"/>
      <c r="D24" s="517">
        <f>ROUND('北果入力'!B13,0)+ROUND('大果入力'!B13,0)</f>
        <v>0</v>
      </c>
      <c r="E24" s="444"/>
      <c r="F24" s="445"/>
      <c r="G24" s="472">
        <f>IF('北果入力'!B13=0,IF('大果入力'!B13=0,"",'大果入力'!C13),IF('大果入力'!B13=0,'北果入力'!C13,IF(D24=0,"",IF('北果入力'!C13='大果入力'!C13,'北果入力'!C13,IF('北果入力'!B13&gt;='大果入力'!B13,'北果入力'!C13&amp;"  "&amp;'大果入力'!C13,'大果入力'!C13&amp;"  "&amp;'北果入力'!C13)))))</f>
      </c>
      <c r="H24" s="473"/>
      <c r="I24" s="473"/>
      <c r="J24" s="473"/>
      <c r="K24" s="474"/>
      <c r="L24" s="487">
        <f>IF(D24=0,"",IF('北果入力'!B13&gt;='大果入力'!B13,'北果入力'!D13,'大果入力'!D13))</f>
      </c>
      <c r="M24" s="473"/>
      <c r="N24" s="474"/>
      <c r="O24" s="443">
        <f>IF($D24=0,"",IF('北果入力'!$D13='大果入力'!$D13,MAX('北果入力'!E13,'北果入力'!G13,'大果入力'!E13,'大果入力'!G13),IF('北果入力'!B13&gt;='大果入力'!B13,'北果入力'!E13,'大果入力'!E13)))</f>
      </c>
      <c r="P24" s="444"/>
      <c r="Q24" s="445"/>
      <c r="R24" s="443"/>
      <c r="S24" s="444"/>
      <c r="T24" s="445"/>
      <c r="U24" s="443">
        <f>IF($D24=0,"",IF('北果入力'!$D13='大果入力'!$D13,MIN('北果入力'!E13,'北果入力'!G13,'大果入力'!E13,'大果入力'!G13),IF('北果入力'!B13&gt;='大果入力'!B13,'北果入力'!G13,'大果入力'!G13)))</f>
      </c>
      <c r="V24" s="444"/>
      <c r="W24" s="446"/>
      <c r="X24" s="484">
        <f>ROUND('北果入力'!H13,0)+ROUND('大果入力'!H13,0)</f>
        <v>21600</v>
      </c>
      <c r="Y24" s="485"/>
      <c r="Z24" s="486"/>
      <c r="AA24" s="450" t="str">
        <f>IF('北果入力'!H13=0,IF('大果入力'!H13=0,"",'大果入力'!I13),IF('大果入力'!H13=0,'北果入力'!I13,IF(X24=0,"",IF('北果入力'!I13='大果入力'!I13,'北果入力'!I13,IF('北果入力'!H13&gt;='大果入力'!H13,'北果入力'!I13&amp;"  "&amp;'大果入力'!I13,'大果入力'!I13&amp;"  "&amp;'北果入力'!I13)))))</f>
        <v>北海道</v>
      </c>
      <c r="AB24" s="451"/>
      <c r="AC24" s="451"/>
      <c r="AD24" s="451"/>
      <c r="AE24" s="452"/>
      <c r="AF24" s="487" t="str">
        <f>IF(X24=0,"",IF('北果入力'!H13&gt;='大果入力'!H13,'北果入力'!J13,'大果入力'!J13))</f>
        <v>10kg</v>
      </c>
      <c r="AG24" s="532"/>
      <c r="AH24" s="533"/>
      <c r="AI24" s="447">
        <f>IF($X24=0,"",IF('北果入力'!$J13='大果入力'!$J13,MAX('北果入力'!K13,'北果入力'!M13,'大果入力'!K13,'大果入力'!M13),IF('北果入力'!H13&gt;='大果入力'!H13,'北果入力'!K13,'大果入力'!K13)))</f>
        <v>1620</v>
      </c>
      <c r="AJ24" s="448"/>
      <c r="AK24" s="449"/>
      <c r="AL24" s="447"/>
      <c r="AM24" s="448"/>
      <c r="AN24" s="449"/>
      <c r="AO24" s="447">
        <f>IF($X24=0,"",IF('北果入力'!$J13='大果入力'!$J13,MIN('北果入力'!K13,'北果入力'!M13,'大果入力'!K13,'大果入力'!M13),IF('北果入力'!H13&gt;='大果入力'!H13,'北果入力'!M13,'大果入力'!M13)))</f>
        <v>540</v>
      </c>
      <c r="AP24" s="448"/>
      <c r="AQ24" s="499"/>
      <c r="AR24" s="552">
        <f>ROUND('北果入力'!N13,0)+ROUND('大果入力'!N13,0)</f>
        <v>4690</v>
      </c>
      <c r="AS24" s="553"/>
      <c r="AT24" s="554"/>
      <c r="AU24" s="549" t="str">
        <f>IF('北果入力'!N13=0,IF('大果入力'!N13=0,"",'大果入力'!O13),IF('大果入力'!N13=0,'北果入力'!O13,IF(AR24=0,"",IF('北果入力'!O13='大果入力'!O13,'北果入力'!O13,IF('北果入力'!N13&gt;='大果入力'!N13,'北果入力'!O13&amp;"  "&amp;'大果入力'!O13,'大果入力'!O13&amp;"  "&amp;'北果入力'!O13)))))</f>
        <v>北海道</v>
      </c>
      <c r="AV24" s="550"/>
      <c r="AW24" s="550"/>
      <c r="AX24" s="550"/>
      <c r="AY24" s="551"/>
      <c r="AZ24" s="487" t="str">
        <f>IF(AR24=0,"",IF('北果入力'!N13&gt;='大果入力'!N13,'北果入力'!P13,'大果入力'!P13))</f>
        <v>10kg</v>
      </c>
      <c r="BA24" s="532"/>
      <c r="BB24" s="533"/>
      <c r="BC24" s="558">
        <f>IF(AR24=0,"",IF('北果入力'!$P13='大果入力'!$P13,MAX('北果入力'!Q13,'北果入力'!S13,'大果入力'!Q13,'大果入力'!S13),IF('北果入力'!N13&gt;='大果入力'!N13,'北果入力'!Q13,'大果入力'!Q13)))</f>
        <v>1620</v>
      </c>
      <c r="BD24" s="553"/>
      <c r="BE24" s="554"/>
      <c r="BF24" s="447"/>
      <c r="BG24" s="448"/>
      <c r="BH24" s="449"/>
      <c r="BI24" s="447">
        <f>IF($X24=0,"",IF('北果入力'!$P13='大果入力'!$P13,MIN('北果入力'!Q13,'北果入力'!S13,'大果入力'!Q13,'大果入力'!S13),IF('北果入力'!N13&gt;='大果入力'!N13,'北果入力'!S13,'大果入力'!S13)))</f>
        <v>540</v>
      </c>
      <c r="BJ24" s="448"/>
      <c r="BK24" s="499"/>
      <c r="BL24" s="221"/>
      <c r="BM24" s="222"/>
      <c r="BN24" s="222"/>
      <c r="BO24" s="226"/>
      <c r="BP24" s="226"/>
      <c r="BQ24" s="226"/>
      <c r="BR24" s="226"/>
      <c r="BS24" s="226"/>
      <c r="BT24" s="228"/>
      <c r="BU24" s="228"/>
      <c r="BV24" s="228"/>
      <c r="BW24" s="230"/>
      <c r="BX24" s="230"/>
      <c r="BY24" s="230"/>
      <c r="BZ24" s="222"/>
      <c r="CA24" s="222"/>
      <c r="CB24" s="222"/>
      <c r="CC24" s="222"/>
      <c r="CD24" s="222"/>
      <c r="CE24" s="222"/>
    </row>
    <row r="25" spans="1:83" ht="18" customHeight="1">
      <c r="A25" s="52" t="str">
        <f>'北果入力'!A14</f>
        <v>ごぼう</v>
      </c>
      <c r="B25" s="5"/>
      <c r="C25" s="6"/>
      <c r="D25" s="517">
        <f>ROUND('北果入力'!B14,0)+ROUND('大果入力'!B14,0)</f>
        <v>0</v>
      </c>
      <c r="E25" s="444"/>
      <c r="F25" s="445"/>
      <c r="G25" s="472">
        <f>IF('北果入力'!B14=0,IF('大果入力'!B14=0,"",'大果入力'!C14),IF('大果入力'!B14=0,'北果入力'!C14,IF(D25=0,"",IF('北果入力'!C14='大果入力'!C14,'北果入力'!C14,IF('北果入力'!B14&gt;='大果入力'!B14,'北果入力'!C14&amp;"  "&amp;'大果入力'!C14,'大果入力'!C14&amp;"  "&amp;'北果入力'!C14)))))</f>
      </c>
      <c r="H25" s="473"/>
      <c r="I25" s="473"/>
      <c r="J25" s="473"/>
      <c r="K25" s="474"/>
      <c r="L25" s="487">
        <f>IF(D25=0,"",IF('北果入力'!B14&gt;='大果入力'!B14,'北果入力'!D14,'大果入力'!D14))</f>
      </c>
      <c r="M25" s="473"/>
      <c r="N25" s="474"/>
      <c r="O25" s="443">
        <f>IF($D25=0,"",IF('北果入力'!$D14='大果入力'!$D14,MAX('北果入力'!E14,'北果入力'!G14,'大果入力'!E14,'大果入力'!G14),IF('北果入力'!B14&gt;='大果入力'!B14,'北果入力'!E14,'大果入力'!E14)))</f>
      </c>
      <c r="P25" s="444"/>
      <c r="Q25" s="445"/>
      <c r="R25" s="443"/>
      <c r="S25" s="444"/>
      <c r="T25" s="445"/>
      <c r="U25" s="443">
        <f>IF($D25=0,"",IF('北果入力'!$D14='大果入力'!$D14,MIN('北果入力'!E14,'北果入力'!G14,'大果入力'!E14,'大果入力'!G14),IF('北果入力'!B14&gt;='大果入力'!B14,'北果入力'!G14,'大果入力'!G14)))</f>
      </c>
      <c r="V25" s="444"/>
      <c r="W25" s="446"/>
      <c r="X25" s="484">
        <f>ROUND('北果入力'!H14,0)+ROUND('大果入力'!H14,0)</f>
        <v>510</v>
      </c>
      <c r="Y25" s="485"/>
      <c r="Z25" s="486"/>
      <c r="AA25" s="450" t="str">
        <f>IF('北果入力'!H14=0,IF('大果入力'!H14=0,"",'大果入力'!I14),IF('大果入力'!H14=0,'北果入力'!I14,IF(X25=0,"",IF('北果入力'!I14='大果入力'!I14,'北果入力'!I14,IF('北果入力'!H14&gt;='大果入力'!H14,'北果入力'!I14&amp;"  "&amp;'大果入力'!I14,'大果入力'!I14&amp;"  "&amp;'北果入力'!I14)))))</f>
        <v>北海道</v>
      </c>
      <c r="AB25" s="451"/>
      <c r="AC25" s="451"/>
      <c r="AD25" s="451"/>
      <c r="AE25" s="452"/>
      <c r="AF25" s="487" t="str">
        <f>IF(X25=0,"",IF('北果入力'!H14&gt;='大果入力'!H14,'北果入力'!J14,'大果入力'!J14))</f>
        <v>2kg</v>
      </c>
      <c r="AG25" s="532"/>
      <c r="AH25" s="533"/>
      <c r="AI25" s="447">
        <f>IF($X25=0,"",IF('北果入力'!$J14='大果入力'!$J14,MAX('北果入力'!K14,'北果入力'!M14,'大果入力'!K14,'大果入力'!M14),IF('北果入力'!H14&gt;='大果入力'!H14,'北果入力'!K14,'大果入力'!K14)))</f>
        <v>1512</v>
      </c>
      <c r="AJ25" s="448"/>
      <c r="AK25" s="449"/>
      <c r="AL25" s="447"/>
      <c r="AM25" s="448"/>
      <c r="AN25" s="449"/>
      <c r="AO25" s="447">
        <f>IF($X25=0,"",IF('北果入力'!$J14='大果入力'!$J14,MIN('北果入力'!K14,'北果入力'!M14,'大果入力'!K14,'大果入力'!M14),IF('北果入力'!H14&gt;='大果入力'!H14,'北果入力'!M14,'大果入力'!M14)))</f>
        <v>1188</v>
      </c>
      <c r="AP25" s="448"/>
      <c r="AQ25" s="499"/>
      <c r="AR25" s="552">
        <f>ROUND('北果入力'!N14,0)+ROUND('大果入力'!N14,0)</f>
        <v>0</v>
      </c>
      <c r="AS25" s="553"/>
      <c r="AT25" s="554"/>
      <c r="AU25" s="549">
        <f>IF('北果入力'!N14=0,IF('大果入力'!N14=0,"",'大果入力'!O14),IF('大果入力'!N14=0,'北果入力'!O14,IF(AR25=0,"",IF('北果入力'!O14='大果入力'!O14,'北果入力'!O14,IF('北果入力'!N14&gt;='大果入力'!N14,'北果入力'!O14&amp;"  "&amp;'大果入力'!O14,'大果入力'!O14&amp;"  "&amp;'北果入力'!O14)))))</f>
      </c>
      <c r="AV25" s="550"/>
      <c r="AW25" s="550"/>
      <c r="AX25" s="550"/>
      <c r="AY25" s="551"/>
      <c r="AZ25" s="487">
        <f>IF(AR25=0,"",IF('北果入力'!N14&gt;='大果入力'!N14,'北果入力'!P14,'大果入力'!P14))</f>
      </c>
      <c r="BA25" s="532"/>
      <c r="BB25" s="533"/>
      <c r="BC25" s="558">
        <f>IF(AR25=0,"",IF('北果入力'!$P14='大果入力'!$P14,MAX('北果入力'!Q14,'北果入力'!S14,'大果入力'!Q14,'大果入力'!S14),IF('北果入力'!N14&gt;='大果入力'!N14,'北果入力'!Q14,'大果入力'!Q14)))</f>
      </c>
      <c r="BD25" s="553"/>
      <c r="BE25" s="554"/>
      <c r="BF25" s="447"/>
      <c r="BG25" s="448"/>
      <c r="BH25" s="449"/>
      <c r="BI25" s="447">
        <f>IF($X25=0,"",IF('北果入力'!$P14='大果入力'!$P14,MIN('北果入力'!Q14,'北果入力'!S14,'大果入力'!Q14,'大果入力'!S14),IF('北果入力'!N14&gt;='大果入力'!N14,'北果入力'!S14,'大果入力'!S14)))</f>
        <v>0</v>
      </c>
      <c r="BJ25" s="448"/>
      <c r="BK25" s="499"/>
      <c r="BL25" s="221"/>
      <c r="BM25" s="222"/>
      <c r="BN25" s="222"/>
      <c r="BO25" s="226"/>
      <c r="BP25" s="226"/>
      <c r="BQ25" s="226"/>
      <c r="BR25" s="226"/>
      <c r="BS25" s="226"/>
      <c r="BT25" s="228"/>
      <c r="BU25" s="228"/>
      <c r="BV25" s="228"/>
      <c r="BW25" s="230"/>
      <c r="BX25" s="230"/>
      <c r="BY25" s="230"/>
      <c r="BZ25" s="222"/>
      <c r="CA25" s="222"/>
      <c r="CB25" s="222"/>
      <c r="CC25" s="222"/>
      <c r="CD25" s="222"/>
      <c r="CE25" s="222"/>
    </row>
    <row r="26" spans="1:83" ht="18" customHeight="1">
      <c r="A26" s="17" t="str">
        <f>'北果入力'!A15</f>
        <v>白菜</v>
      </c>
      <c r="B26" s="5"/>
      <c r="C26" s="6"/>
      <c r="D26" s="517">
        <f>ROUND('北果入力'!B15,0)+ROUND('大果入力'!B15,0)</f>
        <v>0</v>
      </c>
      <c r="E26" s="444"/>
      <c r="F26" s="445"/>
      <c r="G26" s="472">
        <f>IF('北果入力'!B15=0,IF('大果入力'!B15=0,"",'大果入力'!C15),IF('大果入力'!B15=0,'北果入力'!C15,IF(D26=0,"",IF('北果入力'!C15='大果入力'!C15,'北果入力'!C15,IF('北果入力'!B15&gt;='大果入力'!B15,'北果入力'!C15&amp;"  "&amp;'大果入力'!C15,'大果入力'!C15&amp;"  "&amp;'北果入力'!C15)))))</f>
      </c>
      <c r="H26" s="473"/>
      <c r="I26" s="473"/>
      <c r="J26" s="473"/>
      <c r="K26" s="474"/>
      <c r="L26" s="487">
        <f>IF(D26=0,"",IF('北果入力'!B15&gt;='大果入力'!B15,'北果入力'!D15,'大果入力'!D15))</f>
      </c>
      <c r="M26" s="473"/>
      <c r="N26" s="474"/>
      <c r="O26" s="443">
        <f>IF($D26=0,"",IF('北果入力'!$D15='大果入力'!$D15,MAX('北果入力'!E15,'北果入力'!G15,'大果入力'!E15,'大果入力'!G15),IF('北果入力'!B15&gt;='大果入力'!B15,'北果入力'!E15,'大果入力'!E15)))</f>
      </c>
      <c r="P26" s="444"/>
      <c r="Q26" s="445"/>
      <c r="R26" s="443"/>
      <c r="S26" s="444"/>
      <c r="T26" s="445"/>
      <c r="U26" s="443">
        <f>IF($D26=0,"",IF('北果入力'!$D15='大果入力'!$D15,MIN('北果入力'!E15,'北果入力'!G15,'大果入力'!E15,'大果入力'!G15),IF('北果入力'!B15&gt;='大果入力'!B15,'北果入力'!G15,'大果入力'!G15)))</f>
      </c>
      <c r="V26" s="444"/>
      <c r="W26" s="446"/>
      <c r="X26" s="484">
        <f>ROUND('北果入力'!H15,0)+ROUND('大果入力'!H15,0)</f>
        <v>40505</v>
      </c>
      <c r="Y26" s="485"/>
      <c r="Z26" s="486"/>
      <c r="AA26" s="450" t="str">
        <f>IF('北果入力'!H15=0,IF('大果入力'!H15=0,"",'大果入力'!I15),IF('大果入力'!H15=0,'北果入力'!I15,IF(X26=0,"",IF('北果入力'!I15='大果入力'!I15,'北果入力'!I15,IF('北果入力'!H15&gt;='大果入力'!H15,'北果入力'!I15&amp;"  "&amp;'大果入力'!I15,'大果入力'!I15&amp;"  "&amp;'北果入力'!I15)))))</f>
        <v>長野</v>
      </c>
      <c r="AB26" s="451"/>
      <c r="AC26" s="451"/>
      <c r="AD26" s="451"/>
      <c r="AE26" s="452"/>
      <c r="AF26" s="487" t="str">
        <f>IF(X26=0,"",IF('北果入力'!H15&gt;='大果入力'!H15,'北果入力'!J15,'大果入力'!J15))</f>
        <v>15kg</v>
      </c>
      <c r="AG26" s="532"/>
      <c r="AH26" s="533"/>
      <c r="AI26" s="447">
        <f>IF($X26=0,"",IF('北果入力'!$J15='大果入力'!$J15,MAX('北果入力'!K15,'北果入力'!M15,'大果入力'!K15,'大果入力'!M15),IF('北果入力'!H15&gt;='大果入力'!H15,'北果入力'!K15,'大果入力'!K15)))</f>
        <v>1458</v>
      </c>
      <c r="AJ26" s="448"/>
      <c r="AK26" s="449"/>
      <c r="AL26" s="447"/>
      <c r="AM26" s="448"/>
      <c r="AN26" s="449"/>
      <c r="AO26" s="447">
        <f>IF($X26=0,"",IF('北果入力'!$J15='大果入力'!$J15,MIN('北果入力'!K15,'北果入力'!M15,'大果入力'!K15,'大果入力'!M15),IF('北果入力'!H15&gt;='大果入力'!H15,'北果入力'!M15,'大果入力'!M15)))</f>
        <v>540</v>
      </c>
      <c r="AP26" s="448"/>
      <c r="AQ26" s="499"/>
      <c r="AR26" s="552">
        <f>ROUND('北果入力'!N15,0)+ROUND('大果入力'!N15,0)</f>
        <v>75</v>
      </c>
      <c r="AS26" s="553"/>
      <c r="AT26" s="554"/>
      <c r="AU26" s="549" t="str">
        <f>IF('北果入力'!N15=0,IF('大果入力'!N15=0,"",'大果入力'!O15),IF('大果入力'!N15=0,'北果入力'!O15,IF(AR26=0,"",IF('北果入力'!O15='大果入力'!O14,'北果入力'!O15,IF('北果入力'!N15&gt;='大果入力'!N15,'北果入力'!O15&amp;"  "&amp;'大果入力'!O14,'大果入力'!O14&amp;"  "&amp;'北果入力'!O15)))))</f>
        <v>長野</v>
      </c>
      <c r="AV26" s="550"/>
      <c r="AW26" s="550"/>
      <c r="AX26" s="550"/>
      <c r="AY26" s="551"/>
      <c r="AZ26" s="487" t="str">
        <f>IF(AR26=0,"",IF('北果入力'!N15&gt;='大果入力'!N15,'北果入力'!P15,'大果入力'!P15))</f>
        <v>15kg</v>
      </c>
      <c r="BA26" s="532"/>
      <c r="BB26" s="533"/>
      <c r="BC26" s="558">
        <f>IF(AR26=0,"",IF('北果入力'!$P15='大果入力'!$P15,MAX('北果入力'!Q15,'北果入力'!S15,'大果入力'!Q15,'大果入力'!S15),IF('北果入力'!N15&gt;='大果入力'!N15,'北果入力'!Q15,'大果入力'!Q15)))</f>
        <v>1296</v>
      </c>
      <c r="BD26" s="553"/>
      <c r="BE26" s="554"/>
      <c r="BF26" s="447"/>
      <c r="BG26" s="448"/>
      <c r="BH26" s="449"/>
      <c r="BI26" s="447">
        <f>IF($X26=0,"",IF('北果入力'!$P15='大果入力'!$P15,MIN('北果入力'!Q15,'北果入力'!S15,'大果入力'!Q15,'大果入力'!S15),IF('北果入力'!N15&gt;='大果入力'!N15,'北果入力'!S15,'大果入力'!S15)))</f>
        <v>1296</v>
      </c>
      <c r="BJ26" s="448"/>
      <c r="BK26" s="499"/>
      <c r="BL26" s="221"/>
      <c r="BM26" s="222"/>
      <c r="BN26" s="222"/>
      <c r="BO26" s="226"/>
      <c r="BP26" s="226"/>
      <c r="BQ26" s="226"/>
      <c r="BR26" s="226"/>
      <c r="BS26" s="226"/>
      <c r="BT26" s="228"/>
      <c r="BU26" s="228"/>
      <c r="BV26" s="228"/>
      <c r="BW26" s="230"/>
      <c r="BX26" s="230"/>
      <c r="BY26" s="230"/>
      <c r="BZ26" s="222"/>
      <c r="CA26" s="222"/>
      <c r="CB26" s="222"/>
      <c r="CC26" s="222"/>
      <c r="CD26" s="222"/>
      <c r="CE26" s="222"/>
    </row>
    <row r="27" spans="1:83" ht="18" customHeight="1">
      <c r="A27" s="17" t="str">
        <f>'北果入力'!A16</f>
        <v>キャベツ</v>
      </c>
      <c r="B27" s="5"/>
      <c r="C27" s="6"/>
      <c r="D27" s="517">
        <f>ROUND('北果入力'!B16,0)+ROUND('大果入力'!B16,0)</f>
        <v>0</v>
      </c>
      <c r="E27" s="444"/>
      <c r="F27" s="445"/>
      <c r="G27" s="472">
        <f>IF('北果入力'!B16=0,IF('大果入力'!B16=0,"",'大果入力'!C16),IF('大果入力'!B16=0,'北果入力'!C16,IF(D27=0,"",IF('北果入力'!C16='大果入力'!C16,'北果入力'!C16,IF('北果入力'!B16&gt;='大果入力'!B16,'北果入力'!C16&amp;"  "&amp;'大果入力'!C16,'大果入力'!C16&amp;"  "&amp;'北果入力'!C16)))))</f>
      </c>
      <c r="H27" s="473"/>
      <c r="I27" s="473"/>
      <c r="J27" s="473"/>
      <c r="K27" s="474"/>
      <c r="L27" s="487">
        <f>IF(D27=0,"",IF('北果入力'!B16&gt;='大果入力'!B16,'北果入力'!D16,'大果入力'!D16))</f>
      </c>
      <c r="M27" s="473"/>
      <c r="N27" s="474"/>
      <c r="O27" s="443">
        <f>IF($D27=0,"",IF('北果入力'!$D16='大果入力'!$D16,MAX('北果入力'!E16,'北果入力'!G16,'大果入力'!E16,'大果入力'!G16),IF('北果入力'!B16&gt;='大果入力'!B16,'北果入力'!E16,'大果入力'!E16)))</f>
      </c>
      <c r="P27" s="444"/>
      <c r="Q27" s="445"/>
      <c r="R27" s="443"/>
      <c r="S27" s="444"/>
      <c r="T27" s="445"/>
      <c r="U27" s="443">
        <f>IF($D27=0,"",IF('北果入力'!$D16='大果入力'!$D16,MIN('北果入力'!E16,'北果入力'!G16,'大果入力'!E16,'大果入力'!G16),IF('北果入力'!B16&gt;='大果入力'!B16,'北果入力'!G16,'大果入力'!G16)))</f>
      </c>
      <c r="V27" s="444"/>
      <c r="W27" s="446"/>
      <c r="X27" s="484">
        <f>ROUND('北果入力'!H16,0)+ROUND('大果入力'!H16,0)</f>
        <v>64780</v>
      </c>
      <c r="Y27" s="485"/>
      <c r="Z27" s="486"/>
      <c r="AA27" s="450" t="str">
        <f>IF('北果入力'!H16=0,IF('大果入力'!H16=0,"",'大果入力'!I16),IF('大果入力'!H16=0,'北果入力'!I16,IF(X27=0,"",IF('北果入力'!I16='大果入力'!I16,'北果入力'!I16,IF('北果入力'!H16&gt;='大果入力'!H16,'北果入力'!I16&amp;"  "&amp;'大果入力'!I16,'大果入力'!I16&amp;"  "&amp;'北果入力'!I16)))))</f>
        <v>群馬  長野</v>
      </c>
      <c r="AB27" s="451"/>
      <c r="AC27" s="451"/>
      <c r="AD27" s="451"/>
      <c r="AE27" s="452"/>
      <c r="AF27" s="487" t="str">
        <f>IF(X27=0,"",IF('北果入力'!H16&gt;='大果入力'!H16,'北果入力'!J16,'大果入力'!J16))</f>
        <v>10kg</v>
      </c>
      <c r="AG27" s="532"/>
      <c r="AH27" s="533"/>
      <c r="AI27" s="447">
        <f>IF($X27=0,"",IF('北果入力'!$J16='大果入力'!$J16,MAX('北果入力'!K16,'北果入力'!M16,'大果入力'!K16,'大果入力'!M16),IF('北果入力'!H16&gt;='大果入力'!H16,'北果入力'!K16,'大果入力'!K16)))</f>
        <v>1296</v>
      </c>
      <c r="AJ27" s="448"/>
      <c r="AK27" s="449"/>
      <c r="AL27" s="447"/>
      <c r="AM27" s="448"/>
      <c r="AN27" s="449"/>
      <c r="AO27" s="447">
        <f>IF($X27=0,"",IF('北果入力'!$J16='大果入力'!$J16,MIN('北果入力'!K16,'北果入力'!M16,'大果入力'!K16,'大果入力'!M16),IF('北果入力'!H16&gt;='大果入力'!H16,'北果入力'!M16,'大果入力'!M16)))</f>
        <v>540</v>
      </c>
      <c r="AP27" s="448"/>
      <c r="AQ27" s="499"/>
      <c r="AR27" s="552">
        <f>ROUND('北果入力'!N16,0)+ROUND('大果入力'!N16,0)</f>
        <v>70</v>
      </c>
      <c r="AS27" s="553"/>
      <c r="AT27" s="554"/>
      <c r="AU27" s="549" t="str">
        <f>IF('北果入力'!N16=0,IF('大果入力'!N16=0,"",'大果入力'!O16),IF('大果入力'!N16=0,'北果入力'!O16,IF(AR27=0,"",IF('北果入力'!O16='大果入力'!O15,'北果入力'!O16,IF('北果入力'!N16&gt;='大果入力'!N16,'北果入力'!O16&amp;"  "&amp;'大果入力'!O15,'大果入力'!O15&amp;"  "&amp;'北果入力'!O16)))))</f>
        <v>愛知</v>
      </c>
      <c r="AV27" s="550"/>
      <c r="AW27" s="550"/>
      <c r="AX27" s="550"/>
      <c r="AY27" s="551"/>
      <c r="AZ27" s="487" t="str">
        <f>IF(AR27=0,"",IF('北果入力'!N16&gt;='大果入力'!N16,'北果入力'!P16,'大果入力'!P16))</f>
        <v>10kg</v>
      </c>
      <c r="BA27" s="532"/>
      <c r="BB27" s="533"/>
      <c r="BC27" s="558">
        <f>IF(AR27=0,"",IF('北果入力'!$P16='大果入力'!$P16,MAX('北果入力'!Q16,'北果入力'!S16,'大果入力'!Q16,'大果入力'!S16),IF('北果入力'!N16&gt;='大果入力'!N16,'北果入力'!Q16,'大果入力'!Q16)))</f>
        <v>1080</v>
      </c>
      <c r="BD27" s="553"/>
      <c r="BE27" s="554"/>
      <c r="BF27" s="447"/>
      <c r="BG27" s="448"/>
      <c r="BH27" s="449"/>
      <c r="BI27" s="447">
        <f>IF($X27=0,"",IF('北果入力'!$P16='大果入力'!$P16,MIN('北果入力'!Q16,'北果入力'!S16,'大果入力'!Q16,'大果入力'!S16),IF('北果入力'!N16&gt;='大果入力'!N16,'北果入力'!S16,'大果入力'!S16)))</f>
        <v>1080</v>
      </c>
      <c r="BJ27" s="448"/>
      <c r="BK27" s="499"/>
      <c r="BL27" s="221"/>
      <c r="BM27" s="222"/>
      <c r="BN27" s="222"/>
      <c r="BO27" s="226"/>
      <c r="BP27" s="226"/>
      <c r="BQ27" s="226"/>
      <c r="BR27" s="226"/>
      <c r="BS27" s="226"/>
      <c r="BT27" s="228"/>
      <c r="BU27" s="228"/>
      <c r="BV27" s="228"/>
      <c r="BW27" s="230"/>
      <c r="BX27" s="230"/>
      <c r="BY27" s="230"/>
      <c r="BZ27" s="222"/>
      <c r="CA27" s="222"/>
      <c r="CB27" s="222"/>
      <c r="CC27" s="222"/>
      <c r="CD27" s="222"/>
      <c r="CE27" s="222"/>
    </row>
    <row r="28" spans="1:83" ht="18" customHeight="1">
      <c r="A28" s="17" t="str">
        <f>'北果入力'!A17</f>
        <v>ほうれんそう</v>
      </c>
      <c r="B28" s="5"/>
      <c r="C28" s="6"/>
      <c r="D28" s="517">
        <f>ROUND('北果入力'!B17,0)+ROUND('大果入力'!B17,0)</f>
        <v>0</v>
      </c>
      <c r="E28" s="444"/>
      <c r="F28" s="445"/>
      <c r="G28" s="472">
        <f>IF('北果入力'!B17=0,IF('大果入力'!B17=0,"",'大果入力'!C17),IF('大果入力'!B17=0,'北果入力'!C17,IF(D28=0,"",IF('北果入力'!C17='大果入力'!C17,'北果入力'!C17,IF('北果入力'!B17&gt;='大果入力'!B17,'北果入力'!C17&amp;"  "&amp;'大果入力'!C17,'大果入力'!C17&amp;"  "&amp;'北果入力'!C17)))))</f>
      </c>
      <c r="H28" s="473"/>
      <c r="I28" s="473"/>
      <c r="J28" s="473"/>
      <c r="K28" s="474"/>
      <c r="L28" s="487">
        <f>IF(D28=0,"",IF('北果入力'!B17&gt;='大果入力'!B17,'北果入力'!D17,'大果入力'!D17))</f>
      </c>
      <c r="M28" s="473"/>
      <c r="N28" s="474"/>
      <c r="O28" s="443">
        <f>IF($D28=0,"",IF('北果入力'!$D17='大果入力'!$D17,MAX('北果入力'!E17,'北果入力'!G17,'大果入力'!E17,'大果入力'!G17),IF('北果入力'!B17&gt;='大果入力'!B17,'北果入力'!E17,'大果入力'!E17)))</f>
      </c>
      <c r="P28" s="444"/>
      <c r="Q28" s="445"/>
      <c r="R28" s="443"/>
      <c r="S28" s="444"/>
      <c r="T28" s="445"/>
      <c r="U28" s="443">
        <f>IF($D28=0,"",IF('北果入力'!$D17='大果入力'!$D17,MIN('北果入力'!E17,'北果入力'!G17,'大果入力'!E17,'大果入力'!G17),IF('北果入力'!B17&gt;='大果入力'!B17,'北果入力'!G17,'大果入力'!G17)))</f>
      </c>
      <c r="V28" s="444"/>
      <c r="W28" s="446"/>
      <c r="X28" s="484">
        <f>ROUND('北果入力'!H17,0)+ROUND('大果入力'!H17,0)</f>
        <v>3104</v>
      </c>
      <c r="Y28" s="485"/>
      <c r="Z28" s="486"/>
      <c r="AA28" s="450" t="str">
        <f>IF('北果入力'!H17=0,IF('大果入力'!H17=0,"",'大果入力'!I17),IF('大果入力'!H17=0,'北果入力'!I17,IF(X28=0,"",IF('北果入力'!I17='大果入力'!I17,'北果入力'!I17,IF('北果入力'!H17&gt;='大果入力'!H17,'北果入力'!I17&amp;"  "&amp;'大果入力'!I17,'大果入力'!I17&amp;"  "&amp;'北果入力'!I17)))))</f>
        <v>和歌山  岐阜</v>
      </c>
      <c r="AB28" s="451"/>
      <c r="AC28" s="451"/>
      <c r="AD28" s="451"/>
      <c r="AE28" s="452"/>
      <c r="AF28" s="487" t="str">
        <f>IF(X28=0,"",IF('北果入力'!H17&gt;='大果入力'!H17,'北果入力'!J17,'大果入力'!J17))</f>
        <v>200g</v>
      </c>
      <c r="AG28" s="532"/>
      <c r="AH28" s="533"/>
      <c r="AI28" s="447">
        <f>IF($X28=0,"",IF('北果入力'!$J17='大果入力'!$J17,MAX('北果入力'!K17,'北果入力'!M17,'大果入力'!K17,'大果入力'!M17),IF('北果入力'!H17&gt;='大果入力'!H17,'北果入力'!K17,'大果入力'!K17)))</f>
        <v>140.4</v>
      </c>
      <c r="AJ28" s="448"/>
      <c r="AK28" s="449"/>
      <c r="AL28" s="447"/>
      <c r="AM28" s="448"/>
      <c r="AN28" s="449"/>
      <c r="AO28" s="447">
        <f>IF($X28=0,"",IF('北果入力'!$J17='大果入力'!$J17,MIN('北果入力'!K17,'北果入力'!M17,'大果入力'!K17,'大果入力'!M17),IF('北果入力'!H17&gt;='大果入力'!H17,'北果入力'!M17,'大果入力'!M17)))</f>
        <v>129.6</v>
      </c>
      <c r="AP28" s="448"/>
      <c r="AQ28" s="499"/>
      <c r="AR28" s="552">
        <f>ROUND('北果入力'!N17,0)+ROUND('大果入力'!N17,0)</f>
        <v>68</v>
      </c>
      <c r="AS28" s="553"/>
      <c r="AT28" s="554"/>
      <c r="AU28" s="549" t="str">
        <f>IF('北果入力'!N17=0,IF('大果入力'!N17=0,"",'大果入力'!O17),IF('大果入力'!N17=0,'北果入力'!O17,IF(AR28=0,"",IF('北果入力'!O17='大果入力'!O17,'北果入力'!O17,IF('北果入力'!N17&gt;='大果入力'!N17,'北果入力'!O17&amp;"  "&amp;'大果入力'!O17,'大果入力'!O17&amp;"  "&amp;'北果入力'!O17)))))</f>
        <v>和歌山</v>
      </c>
      <c r="AV28" s="550"/>
      <c r="AW28" s="550"/>
      <c r="AX28" s="550"/>
      <c r="AY28" s="551"/>
      <c r="AZ28" s="487" t="str">
        <f>IF(AR28=0,"",IF('北果入力'!N17&gt;='大果入力'!N17,'北果入力'!P17,'大果入力'!P17))</f>
        <v>200g</v>
      </c>
      <c r="BA28" s="532"/>
      <c r="BB28" s="533"/>
      <c r="BC28" s="558">
        <f>IF(AR28=0,"",IF('北果入力'!$P17='大果入力'!$P17,MAX('北果入力'!Q17,'北果入力'!S17,'大果入力'!Q17,'大果入力'!S17),IF('北果入力'!N17&gt;='大果入力'!N17,'北果入力'!Q17,'大果入力'!Q17)))</f>
        <v>129.6</v>
      </c>
      <c r="BD28" s="553"/>
      <c r="BE28" s="554"/>
      <c r="BF28" s="447"/>
      <c r="BG28" s="448"/>
      <c r="BH28" s="449"/>
      <c r="BI28" s="447">
        <f>IF($X28=0,"",IF('北果入力'!$P17='大果入力'!$P17,MIN('北果入力'!Q17,'北果入力'!S17,'大果入力'!Q17,'大果入力'!S17),IF('北果入力'!N17&gt;='大果入力'!N17,'北果入力'!S17,'大果入力'!S17)))</f>
        <v>129.6</v>
      </c>
      <c r="BJ28" s="448"/>
      <c r="BK28" s="499"/>
      <c r="BL28" s="221"/>
      <c r="BM28" s="222"/>
      <c r="BN28" s="222"/>
      <c r="BO28" s="226"/>
      <c r="BP28" s="226"/>
      <c r="BQ28" s="226"/>
      <c r="BR28" s="226"/>
      <c r="BS28" s="226"/>
      <c r="BT28" s="228"/>
      <c r="BU28" s="228"/>
      <c r="BV28" s="228"/>
      <c r="BW28" s="230"/>
      <c r="BX28" s="230"/>
      <c r="BY28" s="230"/>
      <c r="BZ28" s="222"/>
      <c r="CA28" s="222"/>
      <c r="CB28" s="222"/>
      <c r="CC28" s="222"/>
      <c r="CD28" s="222"/>
      <c r="CE28" s="222"/>
    </row>
    <row r="29" spans="1:83" ht="18" customHeight="1">
      <c r="A29" s="17" t="str">
        <f>'北果入力'!A18</f>
        <v>白ねぎ</v>
      </c>
      <c r="B29" s="5"/>
      <c r="C29" s="6"/>
      <c r="D29" s="517">
        <f>ROUND('北果入力'!B18,0)+ROUND('大果入力'!B18,0)</f>
        <v>0</v>
      </c>
      <c r="E29" s="444"/>
      <c r="F29" s="445"/>
      <c r="G29" s="472">
        <f>IF('北果入力'!B18=0,IF('大果入力'!B18=0,"",'大果入力'!C18),IF('大果入力'!B18=0,'北果入力'!C18,IF(D29=0,"",IF('北果入力'!C18='大果入力'!C18,'北果入力'!C18,IF('北果入力'!B18&gt;='大果入力'!B18,'北果入力'!C18&amp;"  "&amp;'大果入力'!C18,'大果入力'!C18&amp;"  "&amp;'北果入力'!C18)))))</f>
      </c>
      <c r="H29" s="473"/>
      <c r="I29" s="473"/>
      <c r="J29" s="473"/>
      <c r="K29" s="474"/>
      <c r="L29" s="487">
        <f>IF(D29=0,"",IF('北果入力'!B18&gt;='大果入力'!B18,'北果入力'!D18,'大果入力'!D18))</f>
      </c>
      <c r="M29" s="473"/>
      <c r="N29" s="474"/>
      <c r="O29" s="443">
        <f>IF($D29=0,"",IF('北果入力'!$D18='大果入力'!$D18,MAX('北果入力'!E18,'北果入力'!G18,'大果入力'!E18,'大果入力'!G18),IF('北果入力'!B18&gt;='大果入力'!B18,'北果入力'!E18,'大果入力'!E18)))</f>
      </c>
      <c r="P29" s="444"/>
      <c r="Q29" s="445"/>
      <c r="R29" s="443"/>
      <c r="S29" s="444"/>
      <c r="T29" s="445"/>
      <c r="U29" s="443">
        <f>IF($D29=0,"",IF('北果入力'!$D18='大果入力'!$D18,MIN('北果入力'!E18,'北果入力'!G18,'大果入力'!E18,'大果入力'!G18),IF('北果入力'!B18&gt;='大果入力'!B18,'北果入力'!G18,'大果入力'!G18)))</f>
      </c>
      <c r="V29" s="444"/>
      <c r="W29" s="446"/>
      <c r="X29" s="484">
        <f>ROUND('北果入力'!H18,0)+ROUND('大果入力'!H18,0)</f>
        <v>6481</v>
      </c>
      <c r="Y29" s="485"/>
      <c r="Z29" s="486"/>
      <c r="AA29" s="450" t="str">
        <f>IF('北果入力'!H18=0,IF('大果入力'!H18=0,"",'大果入力'!I18),IF('大果入力'!H18=0,'北果入力'!I18,IF(X29=0,"",IF('北果入力'!I18='大果入力'!I18,'北果入力'!I18,IF('北果入力'!H18&gt;='大果入力'!H18,'北果入力'!I18&amp;"  "&amp;'大果入力'!I18,'大果入力'!I18&amp;"  "&amp;'北果入力'!I18)))))</f>
        <v>北海道  中国</v>
      </c>
      <c r="AB29" s="451"/>
      <c r="AC29" s="451"/>
      <c r="AD29" s="451"/>
      <c r="AE29" s="452"/>
      <c r="AF29" s="487" t="str">
        <f>IF(X29=0,"",IF('北果入力'!H18&gt;='大果入力'!H18,'北果入力'!J18,'大果入力'!J18))</f>
        <v>5kg</v>
      </c>
      <c r="AG29" s="532"/>
      <c r="AH29" s="533"/>
      <c r="AI29" s="447">
        <f>IF($X29=0,"",IF('北果入力'!$J18='大果入力'!$J18,MAX('北果入力'!K18,'北果入力'!M18,'大果入力'!K18,'大果入力'!M18),IF('北果入力'!H18&gt;='大果入力'!H18,'北果入力'!K18,'大果入力'!K18)))</f>
        <v>2430</v>
      </c>
      <c r="AJ29" s="448"/>
      <c r="AK29" s="449"/>
      <c r="AL29" s="447"/>
      <c r="AM29" s="448"/>
      <c r="AN29" s="449"/>
      <c r="AO29" s="447">
        <f>IF($X29=0,"",IF('北果入力'!$J18='大果入力'!$J18,MIN('北果入力'!K18,'北果入力'!M18,'大果入力'!K18,'大果入力'!M18),IF('北果入力'!H18&gt;='大果入力'!H18,'北果入力'!M18,'大果入力'!M18)))</f>
        <v>1296</v>
      </c>
      <c r="AP29" s="448"/>
      <c r="AQ29" s="499"/>
      <c r="AR29" s="552">
        <f>ROUND('北果入力'!N18,0)+ROUND('大果入力'!N18,0)</f>
        <v>1825</v>
      </c>
      <c r="AS29" s="553"/>
      <c r="AT29" s="554"/>
      <c r="AU29" s="549" t="str">
        <f>IF('北果入力'!N18=0,IF('大果入力'!N18=0,"",'大果入力'!O18),IF('大果入力'!N18=0,'北果入力'!O18,IF(AR29=0,"",IF('北果入力'!O18='大果入力'!O18,'北果入力'!O18,IF('北果入力'!N18&gt;='大果入力'!N18,'北果入力'!O18&amp;"  "&amp;'大果入力'!O18,'大果入力'!O18&amp;"  "&amp;'北果入力'!O18)))))</f>
        <v>北海道</v>
      </c>
      <c r="AV29" s="550"/>
      <c r="AW29" s="550"/>
      <c r="AX29" s="550"/>
      <c r="AY29" s="551"/>
      <c r="AZ29" s="487" t="str">
        <f>IF(AR29=0,"",IF('北果入力'!N18&gt;='大果入力'!N18,'北果入力'!P18,'大果入力'!P18))</f>
        <v>5kg</v>
      </c>
      <c r="BA29" s="532"/>
      <c r="BB29" s="533"/>
      <c r="BC29" s="558">
        <f>IF(AR29=0,"",IF('北果入力'!$P18='大果入力'!$P18,MAX('北果入力'!Q18,'北果入力'!S18,'大果入力'!Q18,'大果入力'!S18),IF('北果入力'!N18&gt;='大果入力'!N18,'北果入力'!Q18,'大果入力'!Q18)))</f>
        <v>2430</v>
      </c>
      <c r="BD29" s="553"/>
      <c r="BE29" s="554"/>
      <c r="BF29" s="447"/>
      <c r="BG29" s="448"/>
      <c r="BH29" s="449"/>
      <c r="BI29" s="447">
        <f>IF($X29=0,"",IF('北果入力'!$P18='大果入力'!$P18,MIN('北果入力'!Q18,'北果入力'!S18,'大果入力'!Q18,'大果入力'!S18),IF('北果入力'!N18&gt;='大果入力'!N18,'北果入力'!S18,'大果入力'!S18)))</f>
        <v>1944</v>
      </c>
      <c r="BJ29" s="448"/>
      <c r="BK29" s="499"/>
      <c r="BL29" s="221"/>
      <c r="BM29" s="222"/>
      <c r="BN29" s="222"/>
      <c r="BO29" s="226"/>
      <c r="BP29" s="226"/>
      <c r="BQ29" s="226"/>
      <c r="BR29" s="226"/>
      <c r="BS29" s="226"/>
      <c r="BT29" s="228"/>
      <c r="BU29" s="228"/>
      <c r="BV29" s="228"/>
      <c r="BW29" s="230"/>
      <c r="BX29" s="230"/>
      <c r="BY29" s="230"/>
      <c r="BZ29" s="222"/>
      <c r="CA29" s="222"/>
      <c r="CB29" s="222"/>
      <c r="CC29" s="222"/>
      <c r="CD29" s="222"/>
      <c r="CE29" s="222"/>
    </row>
    <row r="30" spans="1:83" ht="18" customHeight="1">
      <c r="A30" s="17" t="str">
        <f>'北果入力'!A19</f>
        <v>なす</v>
      </c>
      <c r="B30" s="5"/>
      <c r="C30" s="6"/>
      <c r="D30" s="517">
        <f>ROUND('北果入力'!B19,0)+ROUND('大果入力'!B19,0)</f>
        <v>0</v>
      </c>
      <c r="E30" s="444"/>
      <c r="F30" s="445"/>
      <c r="G30" s="472">
        <f>IF('北果入力'!B19=0,IF('大果入力'!B19=0,"",'大果入力'!C19),IF('大果入力'!B19=0,'北果入力'!C19,IF(D30=0,"",IF('北果入力'!C19='大果入力'!C19,'北果入力'!C19,IF('北果入力'!B19&gt;='大果入力'!B19,'北果入力'!C19&amp;"  "&amp;'大果入力'!C19,'大果入力'!C19&amp;"  "&amp;'北果入力'!C19)))))</f>
      </c>
      <c r="H30" s="473"/>
      <c r="I30" s="473"/>
      <c r="J30" s="473"/>
      <c r="K30" s="474"/>
      <c r="L30" s="487">
        <f>IF(D30=0,"",IF('北果入力'!B19&gt;='大果入力'!B19,'北果入力'!D19,'大果入力'!D19))</f>
      </c>
      <c r="M30" s="473"/>
      <c r="N30" s="474"/>
      <c r="O30" s="443">
        <f>IF($D30=0,"",IF('北果入力'!$D19='大果入力'!$D19,MAX('北果入力'!E19,'北果入力'!G19,'大果入力'!E19,'大果入力'!G19),IF('北果入力'!B19&gt;='大果入力'!B19,'北果入力'!E19,'大果入力'!E19)))</f>
      </c>
      <c r="P30" s="444"/>
      <c r="Q30" s="445"/>
      <c r="R30" s="443"/>
      <c r="S30" s="444"/>
      <c r="T30" s="445"/>
      <c r="U30" s="443">
        <f>IF($D30=0,"",IF('北果入力'!$D19='大果入力'!$D19,MIN('北果入力'!E19,'北果入力'!G19,'大果入力'!E19,'大果入力'!G19),IF('北果入力'!B19&gt;='大果入力'!B19,'北果入力'!G19,'大果入力'!G19)))</f>
      </c>
      <c r="V30" s="444"/>
      <c r="W30" s="446"/>
      <c r="X30" s="484">
        <f>ROUND('北果入力'!H19,0)+ROUND('大果入力'!H19,0)</f>
        <v>6643</v>
      </c>
      <c r="Y30" s="485"/>
      <c r="Z30" s="486"/>
      <c r="AA30" s="450" t="str">
        <f>IF('北果入力'!H19=0,IF('大果入力'!H19=0,"",'大果入力'!I19),IF('大果入力'!H19=0,'北果入力'!I19,IF(X30=0,"",IF('北果入力'!I19='大果入力'!I19,'北果入力'!I19,IF('北果入力'!H19&gt;='大果入力'!H19,'北果入力'!I19&amp;"  "&amp;'大果入力'!I19,'大果入力'!I19&amp;"  "&amp;'北果入力'!I19)))))</f>
        <v>山梨  徳島</v>
      </c>
      <c r="AB30" s="451"/>
      <c r="AC30" s="451"/>
      <c r="AD30" s="451"/>
      <c r="AE30" s="452"/>
      <c r="AF30" s="487" t="str">
        <f>IF(X30=0,"",IF('北果入力'!H19&gt;='大果入力'!H19,'北果入力'!J19,'大果入力'!J19))</f>
        <v>5kg</v>
      </c>
      <c r="AG30" s="532"/>
      <c r="AH30" s="533"/>
      <c r="AI30" s="447">
        <f>IF($X30=0,"",IF('北果入力'!$J19='大果入力'!$J19,MAX('北果入力'!K19,'北果入力'!M19,'大果入力'!K19,'大果入力'!M19),IF('北果入力'!H19&gt;='大果入力'!H19,'北果入力'!K19,'大果入力'!K19)))</f>
        <v>1944</v>
      </c>
      <c r="AJ30" s="448"/>
      <c r="AK30" s="449"/>
      <c r="AL30" s="447"/>
      <c r="AM30" s="448"/>
      <c r="AN30" s="449"/>
      <c r="AO30" s="447">
        <f>IF($X30=0,"",IF('北果入力'!$J19='大果入力'!$J19,MIN('北果入力'!K19,'北果入力'!M19,'大果入力'!K19,'大果入力'!M19),IF('北果入力'!H19&gt;='大果入力'!H19,'北果入力'!M19,'大果入力'!M19)))</f>
        <v>648</v>
      </c>
      <c r="AP30" s="448"/>
      <c r="AQ30" s="499"/>
      <c r="AR30" s="552">
        <f>ROUND('北果入力'!N19,0)+ROUND('大果入力'!N19,0)</f>
        <v>1557</v>
      </c>
      <c r="AS30" s="553"/>
      <c r="AT30" s="554"/>
      <c r="AU30" s="549" t="str">
        <f>IF('北果入力'!N19=0,IF('大果入力'!N19=0,"",'大果入力'!O19),IF('大果入力'!N19=0,'北果入力'!O19,IF(AR30=0,"",IF('北果入力'!O19='大果入力'!O19,'北果入力'!O19,IF('北果入力'!N19&gt;='大果入力'!N19,'北果入力'!O19&amp;"  "&amp;'大果入力'!O19,'大果入力'!O19&amp;"  "&amp;'北果入力'!O19)))))</f>
        <v>福岡</v>
      </c>
      <c r="AV30" s="550"/>
      <c r="AW30" s="550"/>
      <c r="AX30" s="550"/>
      <c r="AY30" s="551"/>
      <c r="AZ30" s="487" t="str">
        <f>IF(AR30=0,"",IF('北果入力'!N19&gt;='大果入力'!N19,'北果入力'!P19,'大果入力'!P19))</f>
        <v>300g</v>
      </c>
      <c r="BA30" s="532"/>
      <c r="BB30" s="533"/>
      <c r="BC30" s="558">
        <f>IF(AR30=0,"",IF('北果入力'!$P19='大果入力'!$P19,MAX('北果入力'!Q19,'北果入力'!S19,'大果入力'!Q19,'大果入力'!S19),IF('北果入力'!N19&gt;='大果入力'!N19,'北果入力'!Q19,'大果入力'!Q19)))</f>
        <v>194.4</v>
      </c>
      <c r="BD30" s="553"/>
      <c r="BE30" s="554"/>
      <c r="BF30" s="447"/>
      <c r="BG30" s="448"/>
      <c r="BH30" s="449"/>
      <c r="BI30" s="447">
        <f>IF($X30=0,"",IF('北果入力'!$P19='大果入力'!$P19,MIN('北果入力'!Q19,'北果入力'!S19,'大果入力'!Q19,'大果入力'!S19),IF('北果入力'!N19&gt;='大果入力'!N19,'北果入力'!S19,'大果入力'!S19)))</f>
        <v>194.4</v>
      </c>
      <c r="BJ30" s="448"/>
      <c r="BK30" s="499"/>
      <c r="BL30" s="221"/>
      <c r="BM30" s="222"/>
      <c r="BN30" s="222"/>
      <c r="BO30" s="226"/>
      <c r="BP30" s="226"/>
      <c r="BQ30" s="226"/>
      <c r="BR30" s="226"/>
      <c r="BS30" s="226"/>
      <c r="BT30" s="228"/>
      <c r="BU30" s="228"/>
      <c r="BV30" s="228"/>
      <c r="BW30" s="230"/>
      <c r="BX30" s="230"/>
      <c r="BY30" s="230"/>
      <c r="BZ30" s="222"/>
      <c r="CA30" s="222"/>
      <c r="CB30" s="222"/>
      <c r="CC30" s="222"/>
      <c r="CD30" s="222"/>
      <c r="CE30" s="222"/>
    </row>
    <row r="31" spans="1:83" ht="18" customHeight="1">
      <c r="A31" s="17" t="str">
        <f>'北果入力'!A20</f>
        <v>トマト</v>
      </c>
      <c r="B31" s="5"/>
      <c r="C31" s="6"/>
      <c r="D31" s="517">
        <f>ROUND('北果入力'!B20,0)+ROUND('大果入力'!B20,0)</f>
        <v>0</v>
      </c>
      <c r="E31" s="444"/>
      <c r="F31" s="445"/>
      <c r="G31" s="472">
        <f>IF('北果入力'!B20=0,IF('大果入力'!B20=0,"",'大果入力'!C20),IF('大果入力'!B20=0,'北果入力'!C20,IF(D31=0,"",IF('北果入力'!C20='大果入力'!C20,'北果入力'!C20,IF('北果入力'!B20&gt;='大果入力'!B20,'北果入力'!C20&amp;"  "&amp;'大果入力'!C20,'大果入力'!C20&amp;"  "&amp;'北果入力'!C20)))))</f>
      </c>
      <c r="H31" s="473"/>
      <c r="I31" s="473"/>
      <c r="J31" s="473"/>
      <c r="K31" s="474"/>
      <c r="L31" s="487">
        <f>IF(D31=0,"",IF('北果入力'!B20&gt;='大果入力'!B20,'北果入力'!D20,'大果入力'!D20))</f>
      </c>
      <c r="M31" s="473"/>
      <c r="N31" s="474"/>
      <c r="O31" s="443">
        <f>IF($D31=0,"",IF('北果入力'!$D20='大果入力'!$D20,MAX('北果入力'!E20,'北果入力'!G20,'大果入力'!E20,'大果入力'!G20),IF('北果入力'!B20&gt;='大果入力'!B20,'北果入力'!E20,'大果入力'!E20)))</f>
      </c>
      <c r="P31" s="444"/>
      <c r="Q31" s="445"/>
      <c r="R31" s="443"/>
      <c r="S31" s="444"/>
      <c r="T31" s="445"/>
      <c r="U31" s="443">
        <f>IF($D31=0,"",IF('北果入力'!$D20='大果入力'!$D20,MIN('北果入力'!E20,'北果入力'!G20,'大果入力'!E20,'大果入力'!G20),IF('北果入力'!B20&gt;='大果入力'!B20,'北果入力'!G20,'大果入力'!G20)))</f>
      </c>
      <c r="V31" s="444"/>
      <c r="W31" s="446"/>
      <c r="X31" s="484">
        <f>ROUND('北果入力'!H20,0)+ROUND('大果入力'!H20,0)</f>
        <v>4896</v>
      </c>
      <c r="Y31" s="485"/>
      <c r="Z31" s="486"/>
      <c r="AA31" s="450" t="str">
        <f>IF('北果入力'!H20=0,IF('大果入力'!H20=0,"",'大果入力'!I20),IF('大果入力'!H20=0,'北果入力'!I20,IF(X31=0,"",IF('北果入力'!I20='大果入力'!I20,'北果入力'!I20,IF('北果入力'!H20&gt;='大果入力'!H20,'北果入力'!I20&amp;"  "&amp;'大果入力'!I20,'大果入力'!I20&amp;"  "&amp;'北果入力'!I20)))))</f>
        <v>石川  岐阜</v>
      </c>
      <c r="AB31" s="451"/>
      <c r="AC31" s="451"/>
      <c r="AD31" s="451"/>
      <c r="AE31" s="452"/>
      <c r="AF31" s="487" t="str">
        <f>IF(X31=0,"",IF('北果入力'!H20&gt;='大果入力'!H20,'北果入力'!J20,'大果入力'!J20))</f>
        <v>4kg</v>
      </c>
      <c r="AG31" s="532"/>
      <c r="AH31" s="533"/>
      <c r="AI31" s="447">
        <f>IF($X31=0,"",IF('北果入力'!$J20='大果入力'!$J20,MAX('北果入力'!K20,'北果入力'!M20,'大果入力'!K20,'大果入力'!M20),IF('北果入力'!H20&gt;='大果入力'!H20,'北果入力'!K20,'大果入力'!K20)))</f>
        <v>3132</v>
      </c>
      <c r="AJ31" s="448"/>
      <c r="AK31" s="449"/>
      <c r="AL31" s="447"/>
      <c r="AM31" s="448"/>
      <c r="AN31" s="449"/>
      <c r="AO31" s="447">
        <f>IF($X31=0,"",IF('北果入力'!$J20='大果入力'!$J20,MIN('北果入力'!K20,'北果入力'!M20,'大果入力'!K20,'大果入力'!M20),IF('北果入力'!H20&gt;='大果入力'!H20,'北果入力'!M20,'大果入力'!M20)))</f>
        <v>432</v>
      </c>
      <c r="AP31" s="448"/>
      <c r="AQ31" s="499"/>
      <c r="AR31" s="552">
        <f>ROUND('北果入力'!N20,0)+ROUND('大果入力'!N20,0)</f>
        <v>544</v>
      </c>
      <c r="AS31" s="553"/>
      <c r="AT31" s="554"/>
      <c r="AU31" s="549" t="str">
        <f>IF('北果入力'!N20=0,IF('大果入力'!N20=0,"",'大果入力'!O20),IF('大果入力'!N20=0,'北果入力'!O20,IF(AR31=0,"",IF('北果入力'!O20='大果入力'!O20,'北果入力'!O20,IF('北果入力'!N20&gt;='大果入力'!N20,'北果入力'!O20&amp;"  "&amp;'大果入力'!O20,'大果入力'!O20&amp;"  "&amp;'北果入力'!O20)))))</f>
        <v>岐阜  石川</v>
      </c>
      <c r="AV31" s="550"/>
      <c r="AW31" s="550"/>
      <c r="AX31" s="550"/>
      <c r="AY31" s="551"/>
      <c r="AZ31" s="487" t="str">
        <f>IF(AR31=0,"",IF('北果入力'!N20&gt;='大果入力'!N20,'北果入力'!P20,'大果入力'!P20))</f>
        <v>4kg</v>
      </c>
      <c r="BA31" s="532"/>
      <c r="BB31" s="533"/>
      <c r="BC31" s="558">
        <f>IF(AR31=0,"",IF('北果入力'!$P20='大果入力'!$P20,MAX('北果入力'!Q20,'北果入力'!S20,'大果入力'!Q20,'大果入力'!S20),IF('北果入力'!N20&gt;='大果入力'!N20,'北果入力'!Q20,'大果入力'!Q20)))</f>
        <v>2160</v>
      </c>
      <c r="BD31" s="553"/>
      <c r="BE31" s="554"/>
      <c r="BF31" s="447"/>
      <c r="BG31" s="448"/>
      <c r="BH31" s="449"/>
      <c r="BI31" s="447">
        <f>IF($X31=0,"",IF('北果入力'!$P20='大果入力'!$P20,MIN('北果入力'!Q20,'北果入力'!S20,'大果入力'!Q20,'大果入力'!S20),IF('北果入力'!N20&gt;='大果入力'!N20,'北果入力'!S20,'大果入力'!S20)))</f>
        <v>1620</v>
      </c>
      <c r="BJ31" s="448"/>
      <c r="BK31" s="499"/>
      <c r="BL31" s="221"/>
      <c r="BM31" s="222"/>
      <c r="BN31" s="222"/>
      <c r="BO31" s="226"/>
      <c r="BP31" s="226"/>
      <c r="BQ31" s="226"/>
      <c r="BR31" s="226"/>
      <c r="BS31" s="226"/>
      <c r="BT31" s="228"/>
      <c r="BU31" s="228"/>
      <c r="BV31" s="228"/>
      <c r="BW31" s="230"/>
      <c r="BX31" s="230"/>
      <c r="BY31" s="230"/>
      <c r="BZ31" s="222"/>
      <c r="CA31" s="222"/>
      <c r="CB31" s="222"/>
      <c r="CC31" s="222"/>
      <c r="CD31" s="222"/>
      <c r="CE31" s="222"/>
    </row>
    <row r="32" spans="1:83" ht="18" customHeight="1">
      <c r="A32" s="17" t="str">
        <f>'北果入力'!A21</f>
        <v>きゅうり</v>
      </c>
      <c r="B32" s="5"/>
      <c r="C32" s="6"/>
      <c r="D32" s="517">
        <f>ROUND('北果入力'!B21,0)+ROUND('大果入力'!B21,0)</f>
        <v>0</v>
      </c>
      <c r="E32" s="444"/>
      <c r="F32" s="445"/>
      <c r="G32" s="478">
        <f>IF('北果入力'!B21=0,IF('大果入力'!B21=0,"",'大果入力'!C21),IF('大果入力'!B21=0,'北果入力'!C21,IF(D32=0,"",IF('北果入力'!C21='大果入力'!C21,'北果入力'!C21,IF('北果入力'!B21&gt;='大果入力'!B21,'北果入力'!C21&amp;"  "&amp;'大果入力'!C21,'大果入力'!C21&amp;"  "&amp;'北果入力'!C21)))))</f>
      </c>
      <c r="H32" s="479"/>
      <c r="I32" s="479"/>
      <c r="J32" s="479"/>
      <c r="K32" s="480"/>
      <c r="L32" s="487">
        <f>IF(D32=0,"",IF('北果入力'!B21&gt;='大果入力'!B21,'北果入力'!D21,'大果入力'!D21))</f>
      </c>
      <c r="M32" s="473"/>
      <c r="N32" s="474"/>
      <c r="O32" s="443">
        <f>IF($D32=0,"",IF('北果入力'!$D21='大果入力'!$D21,MAX('北果入力'!E21,'北果入力'!G21,'大果入力'!E21,'大果入力'!G21),IF('北果入力'!B21&gt;='大果入力'!B21,'北果入力'!E21,'大果入力'!E21)))</f>
      </c>
      <c r="P32" s="444"/>
      <c r="Q32" s="445"/>
      <c r="R32" s="443"/>
      <c r="S32" s="444"/>
      <c r="T32" s="445"/>
      <c r="U32" s="443">
        <f>IF($D32=0,"",IF('北果入力'!$D21='大果入力'!$D21,MIN('北果入力'!E21,'北果入力'!G21,'大果入力'!E21,'大果入力'!G21),IF('北果入力'!B21&gt;='大果入力'!B21,'北果入力'!G21,'大果入力'!G21)))</f>
      </c>
      <c r="V32" s="444"/>
      <c r="W32" s="446"/>
      <c r="X32" s="484">
        <f>ROUND('北果入力'!H21,0)+ROUND('大果入力'!H21,0)</f>
        <v>13040</v>
      </c>
      <c r="Y32" s="485"/>
      <c r="Z32" s="486"/>
      <c r="AA32" s="535" t="str">
        <f>IF('北果入力'!H21=0,IF('大果入力'!H21=0,"",'大果入力'!I21),IF('大果入力'!H21=0,'北果入力'!I21,IF(X32=0,"",IF('北果入力'!I21='大果入力'!I21,'北果入力'!I21,IF('北果入力'!H21&gt;='大果入力'!H21,'北果入力'!I21&amp;"  "&amp;'大果入力'!I21,'大果入力'!I21&amp;"  "&amp;'北果入力'!I21)))))</f>
        <v>佐賀  茨城</v>
      </c>
      <c r="AB32" s="536"/>
      <c r="AC32" s="536"/>
      <c r="AD32" s="536"/>
      <c r="AE32" s="537"/>
      <c r="AF32" s="487" t="str">
        <f>IF(X32=0,"",IF('北果入力'!H21&gt;='大果入力'!H21,'北果入力'!J21,'大果入力'!J21))</f>
        <v>5kg</v>
      </c>
      <c r="AG32" s="532"/>
      <c r="AH32" s="533"/>
      <c r="AI32" s="447">
        <f>IF($X32=0,"",IF('北果入力'!$J21='大果入力'!$J21,MAX('北果入力'!K21,'北果入力'!M21,'大果入力'!K21,'大果入力'!M21),IF('北果入力'!H21&gt;='大果入力'!H21,'北果入力'!K21,'大果入力'!K21)))</f>
        <v>2754</v>
      </c>
      <c r="AJ32" s="448"/>
      <c r="AK32" s="449"/>
      <c r="AL32" s="447"/>
      <c r="AM32" s="448"/>
      <c r="AN32" s="449"/>
      <c r="AO32" s="447">
        <f>IF($X32=0,"",IF('北果入力'!$J21='大果入力'!$J21,MIN('北果入力'!K21,'北果入力'!M21,'大果入力'!K21,'大果入力'!M21),IF('北果入力'!H21&gt;='大果入力'!H21,'北果入力'!M21,'大果入力'!M21)))</f>
        <v>540</v>
      </c>
      <c r="AP32" s="448"/>
      <c r="AQ32" s="499"/>
      <c r="AR32" s="552">
        <f>ROUND('北果入力'!N21,0)+ROUND('大果入力'!N21,0)</f>
        <v>3662</v>
      </c>
      <c r="AS32" s="553"/>
      <c r="AT32" s="554"/>
      <c r="AU32" s="549" t="str">
        <f>IF('北果入力'!N21=0,IF('大果入力'!N21=0,"",'大果入力'!O21),IF('大果入力'!N21=0,'北果入力'!O21,IF(AR32=0,"",IF('北果入力'!O21='大果入力'!O21,'北果入力'!O21,IF('北果入力'!N21&gt;='大果入力'!N21,'北果入力'!O21&amp;"  "&amp;'大果入力'!O21,'大果入力'!O21&amp;"  "&amp;'北果入力'!O21)))))</f>
        <v>佐賀</v>
      </c>
      <c r="AV32" s="550"/>
      <c r="AW32" s="550"/>
      <c r="AX32" s="550"/>
      <c r="AY32" s="551"/>
      <c r="AZ32" s="487" t="str">
        <f>IF(AR32=0,"",IF('北果入力'!N21&gt;='大果入力'!N21,'北果入力'!P21,'大果入力'!P21))</f>
        <v>5kg</v>
      </c>
      <c r="BA32" s="532"/>
      <c r="BB32" s="533"/>
      <c r="BC32" s="558">
        <f>IF(AR32=0,"",IF('北果入力'!$P21='大果入力'!$P21,MAX('北果入力'!Q21,'北果入力'!S21,'大果入力'!Q21,'大果入力'!S21),IF('北果入力'!N21&gt;='大果入力'!N21,'北果入力'!Q21,'大果入力'!Q21)))</f>
        <v>2484</v>
      </c>
      <c r="BD32" s="553"/>
      <c r="BE32" s="554"/>
      <c r="BF32" s="447"/>
      <c r="BG32" s="448"/>
      <c r="BH32" s="449"/>
      <c r="BI32" s="447">
        <f>IF($X32=0,"",IF('北果入力'!$P21='大果入力'!$P21,MIN('北果入力'!Q21,'北果入力'!S21,'大果入力'!Q21,'大果入力'!S21),IF('北果入力'!N21&gt;='大果入力'!N21,'北果入力'!S21,'大果入力'!S21)))</f>
        <v>972</v>
      </c>
      <c r="BJ32" s="448"/>
      <c r="BK32" s="499"/>
      <c r="BL32" s="221"/>
      <c r="BM32" s="222"/>
      <c r="BN32" s="222"/>
      <c r="BO32" s="226"/>
      <c r="BP32" s="226"/>
      <c r="BQ32" s="226"/>
      <c r="BR32" s="226"/>
      <c r="BS32" s="226"/>
      <c r="BT32" s="228"/>
      <c r="BU32" s="228"/>
      <c r="BV32" s="228"/>
      <c r="BW32" s="230"/>
      <c r="BX32" s="230"/>
      <c r="BY32" s="230"/>
      <c r="BZ32" s="222"/>
      <c r="CA32" s="222"/>
      <c r="CB32" s="222"/>
      <c r="CC32" s="222"/>
      <c r="CD32" s="222"/>
      <c r="CE32" s="222"/>
    </row>
    <row r="33" spans="1:83" ht="18" customHeight="1">
      <c r="A33" s="17" t="str">
        <f>'北果入力'!A22</f>
        <v>なんきん</v>
      </c>
      <c r="B33" s="5"/>
      <c r="C33" s="6"/>
      <c r="D33" s="517">
        <f>ROUND('北果入力'!B22,0)+ROUND('大果入力'!B22,0)</f>
        <v>0</v>
      </c>
      <c r="E33" s="444"/>
      <c r="F33" s="445"/>
      <c r="G33" s="472">
        <f>IF('北果入力'!B22=0,IF('大果入力'!B22=0,"",'大果入力'!C22),IF('大果入力'!B22=0,'北果入力'!C22,IF(D33=0,"",IF('北果入力'!C22='大果入力'!C22,'北果入力'!C22,IF('北果入力'!B22&gt;='大果入力'!B22,'北果入力'!C22&amp;"  "&amp;'大果入力'!C22,'大果入力'!C22&amp;"  "&amp;'北果入力'!C22)))))</f>
      </c>
      <c r="H33" s="473"/>
      <c r="I33" s="473"/>
      <c r="J33" s="473"/>
      <c r="K33" s="474"/>
      <c r="L33" s="487">
        <f>IF(D33=0,"",IF('北果入力'!B22&gt;='大果入力'!B22,'北果入力'!D22,'大果入力'!D22))</f>
      </c>
      <c r="M33" s="473"/>
      <c r="N33" s="474"/>
      <c r="O33" s="443">
        <f>IF($D33=0,"",IF('北果入力'!$D22='大果入力'!$D22,MAX('北果入力'!E22,'北果入力'!G22,'大果入力'!E22,'大果入力'!G22),IF('北果入力'!B22&gt;='大果入力'!B22,'北果入力'!E22,'大果入力'!E22)))</f>
      </c>
      <c r="P33" s="444"/>
      <c r="Q33" s="445"/>
      <c r="R33" s="443"/>
      <c r="S33" s="444"/>
      <c r="T33" s="445"/>
      <c r="U33" s="443">
        <f>IF($D33=0,"",IF('北果入力'!$D22='大果入力'!$D22,MIN('北果入力'!E22,'北果入力'!G22,'大果入力'!E22,'大果入力'!G22),IF('北果入力'!B22&gt;='大果入力'!B22,'北果入力'!G22,'大果入力'!G22)))</f>
      </c>
      <c r="V33" s="444"/>
      <c r="W33" s="446"/>
      <c r="X33" s="484">
        <f>ROUND('北果入力'!H22,0)+ROUND('大果入力'!H22,0)</f>
        <v>11956</v>
      </c>
      <c r="Y33" s="485"/>
      <c r="Z33" s="486"/>
      <c r="AA33" s="450" t="str">
        <f>IF('北果入力'!H22=0,IF('大果入力'!H22=0,"",'大果入力'!I22),IF('大果入力'!H22=0,'北果入力'!I22,IF(X33=0,"",IF('北果入力'!I22='大果入力'!I22,'北果入力'!I22,IF('北果入力'!H22&gt;='大果入力'!H22,'北果入力'!I22&amp;"  "&amp;'大果入力'!I22,'大果入力'!I22&amp;"  "&amp;'北果入力'!I22)))))</f>
        <v>北海道</v>
      </c>
      <c r="AB33" s="451"/>
      <c r="AC33" s="451"/>
      <c r="AD33" s="451"/>
      <c r="AE33" s="452"/>
      <c r="AF33" s="487" t="str">
        <f>IF(X33=0,"",IF('北果入力'!H22&gt;='大果入力'!H22,'北果入力'!J22,'大果入力'!J22))</f>
        <v>10kg</v>
      </c>
      <c r="AG33" s="532"/>
      <c r="AH33" s="533"/>
      <c r="AI33" s="447">
        <f>IF($X33=0,"",IF('北果入力'!$J22='大果入力'!$J22,MAX('北果入力'!K22,'北果入力'!M22,'大果入力'!K22,'大果入力'!M22),IF('北果入力'!H22&gt;='大果入力'!H22,'北果入力'!K22,'大果入力'!K22)))</f>
        <v>1728</v>
      </c>
      <c r="AJ33" s="448"/>
      <c r="AK33" s="449"/>
      <c r="AL33" s="447"/>
      <c r="AM33" s="448"/>
      <c r="AN33" s="449"/>
      <c r="AO33" s="447">
        <f>IF($X33=0,"",IF('北果入力'!$J22='大果入力'!$J22,MIN('北果入力'!K22,'北果入力'!M22,'大果入力'!K22,'大果入力'!M22),IF('北果入力'!H22&gt;='大果入力'!H22,'北果入力'!M22,'大果入力'!M22)))</f>
        <v>756</v>
      </c>
      <c r="AP33" s="448"/>
      <c r="AQ33" s="499"/>
      <c r="AR33" s="552">
        <f>ROUND('北果入力'!N22,0)+ROUND('大果入力'!N22,0)</f>
        <v>3880</v>
      </c>
      <c r="AS33" s="553"/>
      <c r="AT33" s="554"/>
      <c r="AU33" s="549" t="str">
        <f>IF('北果入力'!N22=0,IF('大果入力'!N22=0,"",'大果入力'!O22),IF('大果入力'!N22=0,'北果入力'!O22,IF(AR33=0,"",IF('北果入力'!O22='大果入力'!O22,'北果入力'!O22,IF('北果入力'!N22&gt;='大果入力'!N22,'北果入力'!O22&amp;"  "&amp;'大果入力'!O22,'大果入力'!O22&amp;"  "&amp;'北果入力'!O22)))))</f>
        <v>北海道</v>
      </c>
      <c r="AV33" s="550"/>
      <c r="AW33" s="550"/>
      <c r="AX33" s="550"/>
      <c r="AY33" s="551"/>
      <c r="AZ33" s="487" t="str">
        <f>IF(AR33=0,"",IF('北果入力'!N22&gt;='大果入力'!N22,'北果入力'!P22,'大果入力'!P22))</f>
        <v>10kg</v>
      </c>
      <c r="BA33" s="532"/>
      <c r="BB33" s="533"/>
      <c r="BC33" s="558">
        <f>IF(AR33=0,"",IF('北果入力'!$P22='大果入力'!$P22,MAX('北果入力'!Q22,'北果入力'!S22,'大果入力'!Q22,'大果入力'!S22),IF('北果入力'!N22&gt;='大果入力'!N22,'北果入力'!Q22,'大果入力'!Q22)))</f>
        <v>1728</v>
      </c>
      <c r="BD33" s="553"/>
      <c r="BE33" s="554"/>
      <c r="BF33" s="447"/>
      <c r="BG33" s="448"/>
      <c r="BH33" s="449"/>
      <c r="BI33" s="447">
        <f>IF($X33=0,"",IF('北果入力'!$P22='大果入力'!$P22,MIN('北果入力'!Q22,'北果入力'!S22,'大果入力'!Q22,'大果入力'!S22),IF('北果入力'!N22&gt;='大果入力'!N22,'北果入力'!S22,'大果入力'!S22)))</f>
        <v>1242</v>
      </c>
      <c r="BJ33" s="448"/>
      <c r="BK33" s="499"/>
      <c r="BL33" s="221"/>
      <c r="BM33" s="222"/>
      <c r="BN33" s="222"/>
      <c r="BO33" s="226"/>
      <c r="BP33" s="226"/>
      <c r="BQ33" s="226"/>
      <c r="BR33" s="226"/>
      <c r="BS33" s="226"/>
      <c r="BT33" s="228"/>
      <c r="BU33" s="228"/>
      <c r="BV33" s="228"/>
      <c r="BW33" s="230"/>
      <c r="BX33" s="230"/>
      <c r="BY33" s="230"/>
      <c r="BZ33" s="222"/>
      <c r="CA33" s="222"/>
      <c r="CB33" s="222"/>
      <c r="CC33" s="222"/>
      <c r="CD33" s="222"/>
      <c r="CE33" s="222"/>
    </row>
    <row r="34" spans="1:83" ht="18" customHeight="1">
      <c r="A34" s="17" t="str">
        <f>'北果入力'!A23</f>
        <v>ピーマン</v>
      </c>
      <c r="B34" s="5"/>
      <c r="C34" s="6"/>
      <c r="D34" s="517">
        <f>ROUND('北果入力'!B23,0)+ROUND('大果入力'!B23,0)</f>
        <v>0</v>
      </c>
      <c r="E34" s="444"/>
      <c r="F34" s="445"/>
      <c r="G34" s="472">
        <f>IF('北果入力'!B23=0,IF('大果入力'!B23=0,"",'大果入力'!C23),IF('大果入力'!B23=0,'北果入力'!C23,IF(D34=0,"",IF('北果入力'!C23='大果入力'!C23,'北果入力'!C23,IF('北果入力'!B23&gt;='大果入力'!B23,'北果入力'!C23&amp;"  "&amp;'大果入力'!C23,'大果入力'!C23&amp;"  "&amp;'北果入力'!C23)))))</f>
      </c>
      <c r="H34" s="473"/>
      <c r="I34" s="473"/>
      <c r="J34" s="473"/>
      <c r="K34" s="474"/>
      <c r="L34" s="487">
        <f>IF(D34=0,"",IF('北果入力'!B23&gt;='大果入力'!B23,'北果入力'!D23,'大果入力'!D23))</f>
      </c>
      <c r="M34" s="473"/>
      <c r="N34" s="474"/>
      <c r="O34" s="443">
        <f>IF($D34=0,"",IF('北果入力'!$D23='大果入力'!$D23,MAX('北果入力'!E23,'北果入力'!G23,'大果入力'!E23,'大果入力'!G23),IF('北果入力'!B23&gt;='大果入力'!B23,'北果入力'!E23,'大果入力'!E23)))</f>
      </c>
      <c r="P34" s="444"/>
      <c r="Q34" s="445"/>
      <c r="R34" s="443"/>
      <c r="S34" s="444"/>
      <c r="T34" s="445"/>
      <c r="U34" s="443">
        <f>IF($D34=0,"",IF('北果入力'!$D23='大果入力'!$D23,MIN('北果入力'!E23,'北果入力'!G23,'大果入力'!E23,'大果入力'!G23),IF('北果入力'!B23&gt;='大果入力'!B23,'北果入力'!G23,'大果入力'!G23)))</f>
      </c>
      <c r="V34" s="444"/>
      <c r="W34" s="446"/>
      <c r="X34" s="484">
        <f>ROUND('北果入力'!H23,0)+ROUND('大果入力'!H23,0)</f>
        <v>2106</v>
      </c>
      <c r="Y34" s="485"/>
      <c r="Z34" s="486"/>
      <c r="AA34" s="450" t="str">
        <f>IF('北果入力'!H23=0,IF('大果入力'!H23=0,"",'大果入力'!I23),IF('大果入力'!H23=0,'北果入力'!I23,IF(X34=0,"",IF('北果入力'!I23='大果入力'!I23,'北果入力'!I23,IF('北果入力'!H23&gt;='大果入力'!H23,'北果入力'!I23&amp;"  "&amp;'大果入力'!I23,'大果入力'!I23&amp;"  "&amp;'北果入力'!I23)))))</f>
        <v>大分</v>
      </c>
      <c r="AB34" s="451"/>
      <c r="AC34" s="451"/>
      <c r="AD34" s="451"/>
      <c r="AE34" s="452"/>
      <c r="AF34" s="487" t="str">
        <f>IF(X34=0,"",IF('北果入力'!H23&gt;='大果入力'!H23,'北果入力'!J23,'大果入力'!J23))</f>
        <v>150g</v>
      </c>
      <c r="AG34" s="532"/>
      <c r="AH34" s="533"/>
      <c r="AI34" s="447">
        <f>IF($X34=0,"",IF('北果入力'!$J23='大果入力'!$J23,MAX('北果入力'!K23,'北果入力'!M23,'大果入力'!K23,'大果入力'!M23),IF('北果入力'!H23&gt;='大果入力'!H23,'北果入力'!K23,'大果入力'!K23)))</f>
        <v>108</v>
      </c>
      <c r="AJ34" s="448"/>
      <c r="AK34" s="449"/>
      <c r="AL34" s="447"/>
      <c r="AM34" s="448"/>
      <c r="AN34" s="449"/>
      <c r="AO34" s="447">
        <f>IF($X34=0,"",IF('北果入力'!$J23='大果入力'!$J23,MIN('北果入力'!K23,'北果入力'!M23,'大果入力'!K23,'大果入力'!M23),IF('北果入力'!H23&gt;='大果入力'!H23,'北果入力'!M23,'大果入力'!M23)))</f>
        <v>54</v>
      </c>
      <c r="AP34" s="448"/>
      <c r="AQ34" s="499"/>
      <c r="AR34" s="552">
        <f>ROUND('北果入力'!N23,0)+ROUND('大果入力'!N23,0)</f>
        <v>275</v>
      </c>
      <c r="AS34" s="553"/>
      <c r="AT34" s="554"/>
      <c r="AU34" s="549" t="str">
        <f>IF('北果入力'!N23=0,IF('大果入力'!N23=0,"",'大果入力'!O23),IF('大果入力'!N23=0,'北果入力'!O23,IF(AR34=0,"",IF('北果入力'!O23='大果入力'!O23,'北果入力'!O23,IF('北果入力'!N23&gt;='大果入力'!N23,'北果入力'!O23&amp;"  "&amp;'大果入力'!O23,'大果入力'!O23&amp;"  "&amp;'北果入力'!O23)))))</f>
        <v>大分</v>
      </c>
      <c r="AV34" s="550"/>
      <c r="AW34" s="550"/>
      <c r="AX34" s="550"/>
      <c r="AY34" s="551"/>
      <c r="AZ34" s="487" t="str">
        <f>IF(AR34=0,"",IF('北果入力'!N23&gt;='大果入力'!N23,'北果入力'!P23,'大果入力'!P23))</f>
        <v>150g</v>
      </c>
      <c r="BA34" s="532"/>
      <c r="BB34" s="533"/>
      <c r="BC34" s="558">
        <f>IF(AR34=0,"",IF('北果入力'!$P23='大果入力'!$P23,MAX('北果入力'!Q23,'北果入力'!S23,'大果入力'!Q23,'大果入力'!S23),IF('北果入力'!N23&gt;='大果入力'!N23,'北果入力'!Q23,'大果入力'!Q23)))</f>
        <v>81</v>
      </c>
      <c r="BD34" s="553"/>
      <c r="BE34" s="554"/>
      <c r="BF34" s="447"/>
      <c r="BG34" s="448"/>
      <c r="BH34" s="449"/>
      <c r="BI34" s="447">
        <f>IF($X34=0,"",IF('北果入力'!$P23='大果入力'!$P23,MIN('北果入力'!Q23,'北果入力'!S23,'大果入力'!Q23,'大果入力'!S23),IF('北果入力'!N23&gt;='大果入力'!N23,'北果入力'!S23,'大果入力'!S23)))</f>
        <v>75.6</v>
      </c>
      <c r="BJ34" s="448"/>
      <c r="BK34" s="499"/>
      <c r="BL34" s="221"/>
      <c r="BM34" s="222"/>
      <c r="BN34" s="222"/>
      <c r="BO34" s="226"/>
      <c r="BP34" s="226"/>
      <c r="BQ34" s="226"/>
      <c r="BR34" s="226"/>
      <c r="BS34" s="226"/>
      <c r="BT34" s="228"/>
      <c r="BU34" s="228"/>
      <c r="BV34" s="228"/>
      <c r="BW34" s="230"/>
      <c r="BX34" s="230"/>
      <c r="BY34" s="230"/>
      <c r="BZ34" s="222"/>
      <c r="CA34" s="222"/>
      <c r="CB34" s="222"/>
      <c r="CC34" s="222"/>
      <c r="CD34" s="222"/>
      <c r="CE34" s="222"/>
    </row>
    <row r="35" spans="1:83" ht="18" customHeight="1">
      <c r="A35" s="17" t="str">
        <f>'北果入力'!A24</f>
        <v>かんしょ</v>
      </c>
      <c r="B35" s="5"/>
      <c r="C35" s="6"/>
      <c r="D35" s="517">
        <f>ROUND('北果入力'!B24,0)+ROUND('大果入力'!B24,0)</f>
        <v>0</v>
      </c>
      <c r="E35" s="444"/>
      <c r="F35" s="445"/>
      <c r="G35" s="472">
        <f>IF('北果入力'!B24=0,IF('大果入力'!B24=0,"",'大果入力'!C24),IF('大果入力'!B24=0,'北果入力'!C24,IF(D35=0,"",IF('北果入力'!C24='大果入力'!C24,'北果入力'!C24,IF('北果入力'!B24&gt;='大果入力'!B24,'北果入力'!C24&amp;"  "&amp;'大果入力'!C24,'大果入力'!C24&amp;"  "&amp;'北果入力'!C24)))))</f>
      </c>
      <c r="H35" s="473"/>
      <c r="I35" s="473"/>
      <c r="J35" s="473"/>
      <c r="K35" s="474"/>
      <c r="L35" s="487">
        <f>IF(D35=0,"",IF('北果入力'!B24&gt;='大果入力'!B24,'北果入力'!D24,'大果入力'!D24))</f>
      </c>
      <c r="M35" s="473"/>
      <c r="N35" s="474"/>
      <c r="O35" s="443">
        <f>IF($D35=0,"",IF('北果入力'!$D24='大果入力'!$D24,MAX('北果入力'!E24,'北果入力'!G24,'大果入力'!E24,'大果入力'!G24),IF('北果入力'!B24&gt;='大果入力'!B24,'北果入力'!E24,'大果入力'!E24)))</f>
      </c>
      <c r="P35" s="444"/>
      <c r="Q35" s="445"/>
      <c r="R35" s="443"/>
      <c r="S35" s="444"/>
      <c r="T35" s="445"/>
      <c r="U35" s="443">
        <f>IF($D35=0,"",IF('北果入力'!$D24='大果入力'!$D24,MIN('北果入力'!E24,'北果入力'!G24,'大果入力'!E24,'大果入力'!G24),IF('北果入力'!B24&gt;='大果入力'!B24,'北果入力'!G24,'大果入力'!G24)))</f>
      </c>
      <c r="V35" s="444"/>
      <c r="W35" s="446"/>
      <c r="X35" s="484">
        <f>ROUND('北果入力'!H24,0)+ROUND('大果入力'!H24,0)</f>
        <v>9028</v>
      </c>
      <c r="Y35" s="485"/>
      <c r="Z35" s="486"/>
      <c r="AA35" s="450" t="str">
        <f>IF('北果入力'!H24=0,IF('大果入力'!H24=0,"",'大果入力'!I24),IF('大果入力'!H24=0,'北果入力'!I24,IF(X35=0,"",IF('北果入力'!I24='大果入力'!I24,'北果入力'!I24,IF('北果入力'!H24&gt;='大果入力'!H24,'北果入力'!I24&amp;"  "&amp;'大果入力'!I24,'大果入力'!I24&amp;"  "&amp;'北果入力'!I24)))))</f>
        <v>徳島  茨城</v>
      </c>
      <c r="AB35" s="451"/>
      <c r="AC35" s="451"/>
      <c r="AD35" s="451"/>
      <c r="AE35" s="452"/>
      <c r="AF35" s="487" t="str">
        <f>IF(X35=0,"",IF('北果入力'!H24&gt;='大果入力'!H24,'北果入力'!J24,'大果入力'!J24))</f>
        <v>5kg</v>
      </c>
      <c r="AG35" s="532"/>
      <c r="AH35" s="533"/>
      <c r="AI35" s="447">
        <f>IF($X35=0,"",IF('北果入力'!$J24='大果入力'!$J24,MAX('北果入力'!K24,'北果入力'!M24,'大果入力'!K24,'大果入力'!M24),IF('北果入力'!H24&gt;='大果入力'!H24,'北果入力'!K24,'大果入力'!K24)))</f>
        <v>2268</v>
      </c>
      <c r="AJ35" s="448"/>
      <c r="AK35" s="449"/>
      <c r="AL35" s="447"/>
      <c r="AM35" s="448"/>
      <c r="AN35" s="449"/>
      <c r="AO35" s="447">
        <f>IF($X35=0,"",IF('北果入力'!$J24='大果入力'!$J24,MIN('北果入力'!K24,'北果入力'!M24,'大果入力'!K24,'大果入力'!M24),IF('北果入力'!H24&gt;='大果入力'!H24,'北果入力'!M24,'大果入力'!M24)))</f>
        <v>108</v>
      </c>
      <c r="AP35" s="448"/>
      <c r="AQ35" s="499"/>
      <c r="AR35" s="552">
        <f>ROUND('北果入力'!N24,0)+ROUND('大果入力'!N24,0)</f>
        <v>455</v>
      </c>
      <c r="AS35" s="553"/>
      <c r="AT35" s="554"/>
      <c r="AU35" s="549" t="str">
        <f>IF('北果入力'!N24=0,IF('大果入力'!N24=0,"",'大果入力'!O24),IF('大果入力'!N24=0,'北果入力'!O24,IF(AR35=0,"",IF('北果入力'!O24='大果入力'!O24,'北果入力'!O24,IF('北果入力'!N24&gt;='大果入力'!N24,'北果入力'!O24&amp;"  "&amp;'大果入力'!O24,'大果入力'!O24&amp;"  "&amp;'北果入力'!O24)))))</f>
        <v>徳島</v>
      </c>
      <c r="AV35" s="550"/>
      <c r="AW35" s="550"/>
      <c r="AX35" s="550"/>
      <c r="AY35" s="551"/>
      <c r="AZ35" s="487" t="str">
        <f>IF(AR35=0,"",IF('北果入力'!N24&gt;='大果入力'!N24,'北果入力'!P24,'大果入力'!P24))</f>
        <v>5kg</v>
      </c>
      <c r="BA35" s="532"/>
      <c r="BB35" s="533"/>
      <c r="BC35" s="558">
        <f>IF(AR35=0,"",IF('北果入力'!$P24='大果入力'!$P24,MAX('北果入力'!Q24,'北果入力'!S24,'大果入力'!Q24,'大果入力'!S24),IF('北果入力'!N24&gt;='大果入力'!N24,'北果入力'!Q24,'大果入力'!Q24)))</f>
        <v>1944</v>
      </c>
      <c r="BD35" s="553"/>
      <c r="BE35" s="554"/>
      <c r="BF35" s="447"/>
      <c r="BG35" s="448"/>
      <c r="BH35" s="449"/>
      <c r="BI35" s="447">
        <f>IF($X35=0,"",IF('北果入力'!$P24='大果入力'!$P24,MIN('北果入力'!Q24,'北果入力'!S24,'大果入力'!Q24,'大果入力'!S24),IF('北果入力'!N24&gt;='大果入力'!N24,'北果入力'!S24,'大果入力'!S24)))</f>
        <v>1296</v>
      </c>
      <c r="BJ35" s="448"/>
      <c r="BK35" s="499"/>
      <c r="BL35" s="221"/>
      <c r="BM35" s="222"/>
      <c r="BN35" s="222"/>
      <c r="BO35" s="226"/>
      <c r="BP35" s="226"/>
      <c r="BQ35" s="226"/>
      <c r="BR35" s="226"/>
      <c r="BS35" s="226"/>
      <c r="BT35" s="228"/>
      <c r="BU35" s="228"/>
      <c r="BV35" s="228"/>
      <c r="BW35" s="230"/>
      <c r="BX35" s="230"/>
      <c r="BY35" s="230"/>
      <c r="BZ35" s="222"/>
      <c r="CA35" s="222"/>
      <c r="CB35" s="222"/>
      <c r="CC35" s="222"/>
      <c r="CD35" s="222"/>
      <c r="CE35" s="222"/>
    </row>
    <row r="36" spans="1:83" ht="18" customHeight="1">
      <c r="A36" s="17" t="str">
        <f>'北果入力'!A25</f>
        <v>ばれいしょ</v>
      </c>
      <c r="B36" s="5"/>
      <c r="C36" s="6"/>
      <c r="D36" s="517">
        <f>ROUND('北果入力'!B25,0)+ROUND('大果入力'!B25,0)</f>
        <v>0</v>
      </c>
      <c r="E36" s="444"/>
      <c r="F36" s="445"/>
      <c r="G36" s="472">
        <f>IF('北果入力'!B25=0,IF('大果入力'!B25=0,"",'大果入力'!C25),IF('大果入力'!B25=0,'北果入力'!C25,IF(D36=0,"",IF('北果入力'!C25='大果入力'!C25,'北果入力'!C25,IF('北果入力'!B25&gt;='大果入力'!B25,'北果入力'!C25&amp;"  "&amp;'大果入力'!C25,'大果入力'!C25&amp;"  "&amp;'北果入力'!C25)))))</f>
      </c>
      <c r="H36" s="473"/>
      <c r="I36" s="473"/>
      <c r="J36" s="473"/>
      <c r="K36" s="474"/>
      <c r="L36" s="487">
        <f>IF(D36=0,"",IF('北果入力'!B25&gt;='大果入力'!B25,'北果入力'!D25,'大果入力'!D25))</f>
      </c>
      <c r="M36" s="473"/>
      <c r="N36" s="474"/>
      <c r="O36" s="443">
        <f>IF($D36=0,"",IF('北果入力'!$D25='大果入力'!$D25,MAX('北果入力'!E25,'北果入力'!G25,'大果入力'!E25,'大果入力'!G25),IF('北果入力'!B25&gt;='大果入力'!B25,'北果入力'!E25,'大果入力'!E25)))</f>
      </c>
      <c r="P36" s="444"/>
      <c r="Q36" s="445"/>
      <c r="R36" s="443"/>
      <c r="S36" s="444"/>
      <c r="T36" s="445"/>
      <c r="U36" s="443">
        <f>IF($D36=0,"",IF('北果入力'!$D25='大果入力'!$D25,MIN('北果入力'!E25,'北果入力'!G25,'大果入力'!E25,'大果入力'!G25),IF('北果入力'!B25&gt;='大果入力'!B25,'北果入力'!G25,'大果入力'!G25)))</f>
      </c>
      <c r="V36" s="444"/>
      <c r="W36" s="446"/>
      <c r="X36" s="484">
        <f>ROUND('北果入力'!H25,0)+ROUND('大果入力'!H25,0)</f>
        <v>22430</v>
      </c>
      <c r="Y36" s="485"/>
      <c r="Z36" s="486"/>
      <c r="AA36" s="450" t="str">
        <f>IF('北果入力'!H25=0,IF('大果入力'!H25=0,"",'大果入力'!I25),IF('大果入力'!H25=0,'北果入力'!I25,IF(X36=0,"",IF('北果入力'!I25='大果入力'!I25,'北果入力'!I25,IF('北果入力'!H25&gt;='大果入力'!H25,'北果入力'!I25&amp;"  "&amp;'大果入力'!I25,'大果入力'!I25&amp;"  "&amp;'北果入力'!I25)))))</f>
        <v>北海道</v>
      </c>
      <c r="AB36" s="451"/>
      <c r="AC36" s="451"/>
      <c r="AD36" s="451"/>
      <c r="AE36" s="452"/>
      <c r="AF36" s="487" t="str">
        <f>IF(X36=0,"",IF('北果入力'!H25&gt;='大果入力'!H25,'北果入力'!J25,'大果入力'!J25))</f>
        <v>10kg</v>
      </c>
      <c r="AG36" s="532"/>
      <c r="AH36" s="533"/>
      <c r="AI36" s="447">
        <f>IF($X36=0,"",IF('北果入力'!$J25='大果入力'!$J25,MAX('北果入力'!K25,'北果入力'!M25,'大果入力'!K25,'大果入力'!M25),IF('北果入力'!H25&gt;='大果入力'!H25,'北果入力'!K25,'大果入力'!K25)))</f>
        <v>1728</v>
      </c>
      <c r="AJ36" s="448"/>
      <c r="AK36" s="449"/>
      <c r="AL36" s="447"/>
      <c r="AM36" s="448"/>
      <c r="AN36" s="449"/>
      <c r="AO36" s="447">
        <f>IF($X36=0,"",IF('北果入力'!$J25='大果入力'!$J25,MIN('北果入力'!K25,'北果入力'!M25,'大果入力'!K25,'大果入力'!M25),IF('北果入力'!H25&gt;='大果入力'!H25,'北果入力'!M25,'大果入力'!M25)))</f>
        <v>972</v>
      </c>
      <c r="AP36" s="448"/>
      <c r="AQ36" s="499"/>
      <c r="AR36" s="552">
        <f>ROUND('北果入力'!N25,0)+ROUND('大果入力'!N25,0)</f>
        <v>8350</v>
      </c>
      <c r="AS36" s="553"/>
      <c r="AT36" s="554"/>
      <c r="AU36" s="549" t="str">
        <f>IF('北果入力'!N25=0,IF('大果入力'!N25=0,"",'大果入力'!O25),IF('大果入力'!N25=0,'北果入力'!O25,IF(AR36=0,"",IF('北果入力'!O25='大果入力'!O25,'北果入力'!O25,IF('北果入力'!N25&gt;='大果入力'!N25,'北果入力'!O25&amp;"  "&amp;'大果入力'!O25,'大果入力'!O25&amp;"  "&amp;'北果入力'!O25)))))</f>
        <v>北海道</v>
      </c>
      <c r="AV36" s="550"/>
      <c r="AW36" s="550"/>
      <c r="AX36" s="550"/>
      <c r="AY36" s="551"/>
      <c r="AZ36" s="487" t="str">
        <f>IF(AR36=0,"",IF('北果入力'!N25&gt;='大果入力'!N25,'北果入力'!P25,'大果入力'!P25))</f>
        <v>10kg</v>
      </c>
      <c r="BA36" s="532"/>
      <c r="BB36" s="533"/>
      <c r="BC36" s="558">
        <f>IF(AR36=0,"",IF('北果入力'!$P25='大果入力'!$P25,MAX('北果入力'!Q25,'北果入力'!S25,'大果入力'!Q25,'大果入力'!S25),IF('北果入力'!N25&gt;='大果入力'!N25,'北果入力'!Q25,'大果入力'!Q25)))</f>
        <v>1620</v>
      </c>
      <c r="BD36" s="553"/>
      <c r="BE36" s="554"/>
      <c r="BF36" s="447"/>
      <c r="BG36" s="448"/>
      <c r="BH36" s="449"/>
      <c r="BI36" s="447">
        <f>IF($X36=0,"",IF('北果入力'!$P25='大果入力'!$P25,MIN('北果入力'!Q25,'北果入力'!S25,'大果入力'!Q25,'大果入力'!S25),IF('北果入力'!N25&gt;='大果入力'!N25,'北果入力'!S25,'大果入力'!S25)))</f>
        <v>1188</v>
      </c>
      <c r="BJ36" s="448"/>
      <c r="BK36" s="499"/>
      <c r="BL36" s="221"/>
      <c r="BM36" s="222"/>
      <c r="BN36" s="222"/>
      <c r="BO36" s="226"/>
      <c r="BP36" s="226"/>
      <c r="BQ36" s="226"/>
      <c r="BR36" s="226"/>
      <c r="BS36" s="226"/>
      <c r="BT36" s="228"/>
      <c r="BU36" s="228"/>
      <c r="BV36" s="228"/>
      <c r="BW36" s="230"/>
      <c r="BX36" s="230"/>
      <c r="BY36" s="230"/>
      <c r="BZ36" s="222"/>
      <c r="CA36" s="222"/>
      <c r="CB36" s="222"/>
      <c r="CC36" s="222"/>
      <c r="CD36" s="222"/>
      <c r="CE36" s="222"/>
    </row>
    <row r="37" spans="1:83" ht="18" customHeight="1">
      <c r="A37" s="17" t="str">
        <f>'北果入力'!A26</f>
        <v>さといも</v>
      </c>
      <c r="B37" s="11"/>
      <c r="C37" s="12"/>
      <c r="D37" s="517">
        <f>ROUND('北果入力'!B26,0)+ROUND('大果入力'!B26,0)</f>
        <v>0</v>
      </c>
      <c r="E37" s="444"/>
      <c r="F37" s="445"/>
      <c r="G37" s="472">
        <f>IF('北果入力'!B26=0,IF('大果入力'!B26=0,"",'大果入力'!C26),IF('大果入力'!B26=0,'北果入力'!C26,IF(D37=0,"",IF('北果入力'!C26='大果入力'!C26,'北果入力'!C26,IF('北果入力'!B26&gt;='大果入力'!B26,'北果入力'!C26&amp;"  "&amp;'大果入力'!C26,'大果入力'!C26&amp;"  "&amp;'北果入力'!C26)))))</f>
      </c>
      <c r="H37" s="473"/>
      <c r="I37" s="473"/>
      <c r="J37" s="473"/>
      <c r="K37" s="474"/>
      <c r="L37" s="487">
        <f>IF(D37=0,"",IF('北果入力'!B26&gt;='大果入力'!B26,'北果入力'!D26,'大果入力'!D26))</f>
      </c>
      <c r="M37" s="473"/>
      <c r="N37" s="474"/>
      <c r="O37" s="443">
        <f>IF($D37=0,"",IF('北果入力'!$D26='大果入力'!$D26,MAX('北果入力'!E26,'北果入力'!G26,'大果入力'!E26,'大果入力'!G26),IF('北果入力'!B26&gt;='大果入力'!B26,'北果入力'!E26,'大果入力'!E26)))</f>
      </c>
      <c r="P37" s="444"/>
      <c r="Q37" s="445"/>
      <c r="R37" s="443"/>
      <c r="S37" s="444"/>
      <c r="T37" s="445"/>
      <c r="U37" s="443">
        <f>IF($D37=0,"",IF('北果入力'!$D26='大果入力'!$D26,MIN('北果入力'!E26,'北果入力'!G26,'大果入力'!E26,'大果入力'!G26),IF('北果入力'!B26&gt;='大果入力'!B26,'北果入力'!G26,'大果入力'!G26)))</f>
      </c>
      <c r="V37" s="444"/>
      <c r="W37" s="446"/>
      <c r="X37" s="484">
        <f>ROUND('北果入力'!H26,0)+ROUND('大果入力'!H26,0)</f>
        <v>1978</v>
      </c>
      <c r="Y37" s="485"/>
      <c r="Z37" s="486"/>
      <c r="AA37" s="450" t="str">
        <f>IF('北果入力'!H26=0,IF('大果入力'!H26=0,"",'大果入力'!I26),IF('大果入力'!H26=0,'北果入力'!I26,IF(X37=0,"",IF('北果入力'!I26='大果入力'!I26,'北果入力'!I26,IF('北果入力'!H26&gt;='大果入力'!H26,'北果入力'!I26&amp;"  "&amp;'大果入力'!I26,'大果入力'!I26&amp;"  "&amp;'北果入力'!I26)))))</f>
        <v>愛媛  中国</v>
      </c>
      <c r="AB37" s="451"/>
      <c r="AC37" s="451"/>
      <c r="AD37" s="451"/>
      <c r="AE37" s="452"/>
      <c r="AF37" s="487" t="str">
        <f>IF(X37=0,"",IF('北果入力'!H26&gt;='大果入力'!H26,'北果入力'!J26,'大果入力'!J26))</f>
        <v>500g</v>
      </c>
      <c r="AG37" s="532"/>
      <c r="AH37" s="533"/>
      <c r="AI37" s="447">
        <f>IF($X37=0,"",IF('北果入力'!$J26='大果入力'!$J26,MAX('北果入力'!K26,'北果入力'!M26,'大果入力'!K26,'大果入力'!M26),IF('北果入力'!H26&gt;='大果入力'!H26,'北果入力'!K26,'大果入力'!K26)))</f>
        <v>118.8</v>
      </c>
      <c r="AJ37" s="448"/>
      <c r="AK37" s="449"/>
      <c r="AL37" s="447"/>
      <c r="AM37" s="448"/>
      <c r="AN37" s="449"/>
      <c r="AO37" s="447">
        <f>IF($X37=0,"",IF('北果入力'!$J26='大果入力'!$J26,MIN('北果入力'!K26,'北果入力'!M26,'大果入力'!K26,'大果入力'!M26),IF('北果入力'!H26&gt;='大果入力'!H26,'北果入力'!M26,'大果入力'!M26)))</f>
        <v>97.2</v>
      </c>
      <c r="AP37" s="448"/>
      <c r="AQ37" s="499"/>
      <c r="AR37" s="552">
        <f>ROUND('北果入力'!N26,0)+ROUND('大果入力'!N26,0)</f>
        <v>260</v>
      </c>
      <c r="AS37" s="553"/>
      <c r="AT37" s="554"/>
      <c r="AU37" s="549" t="str">
        <f>IF('北果入力'!N26=0,IF('大果入力'!N26=0,"",'大果入力'!O26),IF('大果入力'!N26=0,'北果入力'!O26,IF(AR37=0,"",IF('北果入力'!O26='大果入力'!O26,'北果入力'!O26,IF('北果入力'!N26&gt;='大果入力'!N26,'北果入力'!O26&amp;"  "&amp;'大果入力'!O26,'大果入力'!O26&amp;"  "&amp;'北果入力'!O26)))))</f>
        <v>愛媛</v>
      </c>
      <c r="AV37" s="550"/>
      <c r="AW37" s="550"/>
      <c r="AX37" s="550"/>
      <c r="AY37" s="551"/>
      <c r="AZ37" s="487" t="str">
        <f>IF(AR37=0,"",IF('北果入力'!N26&gt;='大果入力'!N26,'北果入力'!P26,'大果入力'!P26))</f>
        <v>10kg</v>
      </c>
      <c r="BA37" s="532"/>
      <c r="BB37" s="533"/>
      <c r="BC37" s="558">
        <f>IF(AR37=0,"",IF('北果入力'!$P26='大果入力'!$P26,MAX('北果入力'!Q26,'北果入力'!S26,'大果入力'!Q26,'大果入力'!S26),IF('北果入力'!N26&gt;='大果入力'!N26,'北果入力'!Q26,'大果入力'!Q26)))</f>
        <v>3564</v>
      </c>
      <c r="BD37" s="553"/>
      <c r="BE37" s="554"/>
      <c r="BF37" s="447"/>
      <c r="BG37" s="448"/>
      <c r="BH37" s="449"/>
      <c r="BI37" s="447">
        <f>IF($X37=0,"",IF('北果入力'!$P26='大果入力'!$P26,MIN('北果入力'!Q26,'北果入力'!S26,'大果入力'!Q26,'大果入力'!S26),IF('北果入力'!N26&gt;='大果入力'!N26,'北果入力'!S26,'大果入力'!S26)))</f>
        <v>2160</v>
      </c>
      <c r="BJ37" s="448"/>
      <c r="BK37" s="499"/>
      <c r="BL37" s="221"/>
      <c r="BM37" s="222"/>
      <c r="BN37" s="222"/>
      <c r="BO37" s="226"/>
      <c r="BP37" s="226"/>
      <c r="BQ37" s="226"/>
      <c r="BR37" s="226"/>
      <c r="BS37" s="226"/>
      <c r="BT37" s="228"/>
      <c r="BU37" s="228"/>
      <c r="BV37" s="228"/>
      <c r="BW37" s="230"/>
      <c r="BX37" s="230"/>
      <c r="BY37" s="230"/>
      <c r="BZ37" s="222"/>
      <c r="CA37" s="222"/>
      <c r="CB37" s="222"/>
      <c r="CC37" s="222"/>
      <c r="CD37" s="222"/>
      <c r="CE37" s="222"/>
    </row>
    <row r="38" spans="1:83" ht="18" customHeight="1">
      <c r="A38" s="17" t="str">
        <f>'北果入力'!A27</f>
        <v>たまねぎ</v>
      </c>
      <c r="B38" s="5"/>
      <c r="C38" s="6"/>
      <c r="D38" s="517">
        <f>ROUND('北果入力'!B27,0)+ROUND('大果入力'!B27,0)</f>
        <v>0</v>
      </c>
      <c r="E38" s="444"/>
      <c r="F38" s="445"/>
      <c r="G38" s="472">
        <f>IF('北果入力'!B27=0,IF('大果入力'!B27=0,"",'大果入力'!C27),IF('大果入力'!B27=0,'北果入力'!C27,IF(D38=0,"",IF('北果入力'!C27='大果入力'!C27,'北果入力'!C27,IF('北果入力'!B27&gt;='大果入力'!B27,'北果入力'!C27&amp;"  "&amp;'大果入力'!C27,'大果入力'!C27&amp;"  "&amp;'北果入力'!C27)))))</f>
      </c>
      <c r="H38" s="473"/>
      <c r="I38" s="473"/>
      <c r="J38" s="473"/>
      <c r="K38" s="474"/>
      <c r="L38" s="487">
        <f>IF(D38=0,"",IF('北果入力'!B27&gt;='大果入力'!B27,'北果入力'!D27,'大果入力'!D27))</f>
      </c>
      <c r="M38" s="473"/>
      <c r="N38" s="474"/>
      <c r="O38" s="443">
        <f>IF($D38=0,"",IF('北果入力'!$D27='大果入力'!$D27,MAX('北果入力'!E27,'北果入力'!G27,'大果入力'!E27,'大果入力'!G27),IF('北果入力'!B27&gt;='大果入力'!B27,'北果入力'!E27,'大果入力'!E27)))</f>
      </c>
      <c r="P38" s="444"/>
      <c r="Q38" s="445"/>
      <c r="R38" s="443"/>
      <c r="S38" s="444"/>
      <c r="T38" s="445"/>
      <c r="U38" s="443">
        <f>IF($D38=0,"",IF('北果入力'!$D27='大果入力'!$D27,MIN('北果入力'!E27,'北果入力'!G27,'大果入力'!E27,'大果入力'!G27),IF('北果入力'!B27&gt;='大果入力'!B27,'北果入力'!G27,'大果入力'!G27)))</f>
      </c>
      <c r="V38" s="444"/>
      <c r="W38" s="446"/>
      <c r="X38" s="484">
        <f>ROUND('北果入力'!H27,0)+ROUND('大果入力'!H27,0)</f>
        <v>35110</v>
      </c>
      <c r="Y38" s="485"/>
      <c r="Z38" s="486"/>
      <c r="AA38" s="450" t="str">
        <f>IF('北果入力'!H27=0,IF('大果入力'!H27=0,"",'大果入力'!I27),IF('大果入力'!H27=0,'北果入力'!I27,IF(X38=0,"",IF('北果入力'!I27='大果入力'!I27,'北果入力'!I27,IF('北果入力'!H27&gt;='大果入力'!H27,'北果入力'!I27&amp;"  "&amp;'大果入力'!I27,'大果入力'!I27&amp;"  "&amp;'北果入力'!I27)))))</f>
        <v>北海道</v>
      </c>
      <c r="AB38" s="451"/>
      <c r="AC38" s="451"/>
      <c r="AD38" s="451"/>
      <c r="AE38" s="452"/>
      <c r="AF38" s="487" t="str">
        <f>IF(X38=0,"",IF('北果入力'!H27&gt;='大果入力'!H27,'北果入力'!J27,'大果入力'!J27))</f>
        <v>20kg</v>
      </c>
      <c r="AG38" s="532"/>
      <c r="AH38" s="533"/>
      <c r="AI38" s="447">
        <f>IF($X38=0,"",IF('北果入力'!$J27='大果入力'!$J27,MAX('北果入力'!K27,'北果入力'!M27,'大果入力'!K27,'大果入力'!M27),IF('北果入力'!H27&gt;='大果入力'!H27,'北果入力'!K27,'大果入力'!K27)))</f>
        <v>1404</v>
      </c>
      <c r="AJ38" s="448"/>
      <c r="AK38" s="449"/>
      <c r="AL38" s="447"/>
      <c r="AM38" s="448"/>
      <c r="AN38" s="449"/>
      <c r="AO38" s="447">
        <f>IF($X38=0,"",IF('北果入力'!$J27='大果入力'!$J27,MIN('北果入力'!K27,'北果入力'!M27,'大果入力'!K27,'大果入力'!M27),IF('北果入力'!H27&gt;='大果入力'!H27,'北果入力'!M27,'大果入力'!M27)))</f>
        <v>1404</v>
      </c>
      <c r="AP38" s="448"/>
      <c r="AQ38" s="499"/>
      <c r="AR38" s="552">
        <f>ROUND('北果入力'!N27,0)+ROUND('大果入力'!N27,0)</f>
        <v>4550</v>
      </c>
      <c r="AS38" s="553"/>
      <c r="AT38" s="554"/>
      <c r="AU38" s="549" t="str">
        <f>IF('北果入力'!N27=0,IF('大果入力'!N27=0,"",'大果入力'!O27),IF('大果入力'!N27=0,'北果入力'!O27,IF(AR38=0,"",IF('北果入力'!O27='大果入力'!O27,'北果入力'!O27,IF('北果入力'!N27&gt;='大果入力'!N27,'北果入力'!O27&amp;"  "&amp;'大果入力'!O27,'大果入力'!O27&amp;"  "&amp;'北果入力'!O27)))))</f>
        <v>北海道</v>
      </c>
      <c r="AV38" s="550"/>
      <c r="AW38" s="550"/>
      <c r="AX38" s="550"/>
      <c r="AY38" s="551"/>
      <c r="AZ38" s="487" t="str">
        <f>IF(AR38=0,"",IF('北果入力'!N27&gt;='大果入力'!N27,'北果入力'!P27,'大果入力'!P27))</f>
        <v>20kg</v>
      </c>
      <c r="BA38" s="532"/>
      <c r="BB38" s="533"/>
      <c r="BC38" s="558">
        <f>IF(AR38=0,"",IF('北果入力'!$P27='大果入力'!$P27,MAX('北果入力'!Q27,'北果入力'!S27,'大果入力'!Q27,'大果入力'!S27),IF('北果入力'!N27&gt;='大果入力'!N27,'北果入力'!Q27,'大果入力'!Q27)))</f>
        <v>1404</v>
      </c>
      <c r="BD38" s="553"/>
      <c r="BE38" s="554"/>
      <c r="BF38" s="447"/>
      <c r="BG38" s="448"/>
      <c r="BH38" s="449"/>
      <c r="BI38" s="447">
        <f>IF($X38=0,"",IF('北果入力'!$P27='大果入力'!$P27,MIN('北果入力'!Q27,'北果入力'!S27,'大果入力'!Q27,'大果入力'!S27),IF('北果入力'!N27&gt;='大果入力'!N27,'北果入力'!S27,'大果入力'!S27)))</f>
        <v>1404</v>
      </c>
      <c r="BJ38" s="448"/>
      <c r="BK38" s="499"/>
      <c r="BL38" s="221"/>
      <c r="BM38" s="222"/>
      <c r="BN38" s="222"/>
      <c r="BO38" s="226"/>
      <c r="BP38" s="226"/>
      <c r="BQ38" s="226"/>
      <c r="BR38" s="226"/>
      <c r="BS38" s="226"/>
      <c r="BT38" s="228"/>
      <c r="BU38" s="228"/>
      <c r="BV38" s="228"/>
      <c r="BW38" s="230"/>
      <c r="BX38" s="230"/>
      <c r="BY38" s="230"/>
      <c r="BZ38" s="222"/>
      <c r="CA38" s="222"/>
      <c r="CB38" s="222"/>
      <c r="CC38" s="222"/>
      <c r="CD38" s="222"/>
      <c r="CE38" s="222"/>
    </row>
    <row r="39" spans="1:83" ht="18" customHeight="1">
      <c r="A39" s="17" t="str">
        <f>'北果入力'!A28</f>
        <v>レタス</v>
      </c>
      <c r="B39" s="5"/>
      <c r="C39" s="6"/>
      <c r="D39" s="517">
        <f>ROUND('北果入力'!B28,0)+ROUND('大果入力'!B28,0)</f>
        <v>0</v>
      </c>
      <c r="E39" s="444"/>
      <c r="F39" s="445"/>
      <c r="G39" s="472">
        <f>IF('北果入力'!B28=0,IF('大果入力'!B28=0,"",'大果入力'!C28),IF('大果入力'!B28=0,'北果入力'!C28,IF(D39=0,"",IF('北果入力'!C28='大果入力'!C28,'北果入力'!C28,IF('北果入力'!B28&gt;='大果入力'!B28,'北果入力'!C28&amp;"  "&amp;'大果入力'!C28,'大果入力'!C28&amp;"  "&amp;'北果入力'!C28)))))</f>
      </c>
      <c r="H39" s="473"/>
      <c r="I39" s="473"/>
      <c r="J39" s="473"/>
      <c r="K39" s="474"/>
      <c r="L39" s="487">
        <f>IF(D39=0,"",IF('北果入力'!B28&gt;='大果入力'!B28,'北果入力'!D28,'大果入力'!D28))</f>
      </c>
      <c r="M39" s="473"/>
      <c r="N39" s="474"/>
      <c r="O39" s="443">
        <f>IF($D39=0,"",IF('北果入力'!$D28='大果入力'!$D28,MAX('北果入力'!E28,'北果入力'!G28,'大果入力'!E28,'大果入力'!G28),IF('北果入力'!B28&gt;='大果入力'!B28,'北果入力'!E28,'大果入力'!E28)))</f>
      </c>
      <c r="P39" s="444"/>
      <c r="Q39" s="445"/>
      <c r="R39" s="443"/>
      <c r="S39" s="444"/>
      <c r="T39" s="445"/>
      <c r="U39" s="443">
        <f>IF($D39=0,"",IF('北果入力'!$D28='大果入力'!$D28,MIN('北果入力'!E28,'北果入力'!G28,'大果入力'!E28,'大果入力'!G28),IF('北果入力'!B28&gt;='大果入力'!B28,'北果入力'!G28,'大果入力'!G28)))</f>
      </c>
      <c r="V39" s="444"/>
      <c r="W39" s="446"/>
      <c r="X39" s="484">
        <f>ROUND('北果入力'!H28,0)+ROUND('大果入力'!H28,0)</f>
        <v>5090</v>
      </c>
      <c r="Y39" s="485"/>
      <c r="Z39" s="486"/>
      <c r="AA39" s="450" t="str">
        <f>IF('北果入力'!H28=0,IF('大果入力'!H28=0,"",'大果入力'!I28),IF('大果入力'!H28=0,'北果入力'!I28,IF(X39=0,"",IF('北果入力'!I28='大果入力'!I28,'北果入力'!I28,IF('北果入力'!H28&gt;='大果入力'!H28,'北果入力'!I28&amp;"  "&amp;'大果入力'!I28,'大果入力'!I28&amp;"  "&amp;'北果入力'!I28)))))</f>
        <v>長野</v>
      </c>
      <c r="AB39" s="451"/>
      <c r="AC39" s="451"/>
      <c r="AD39" s="451"/>
      <c r="AE39" s="452"/>
      <c r="AF39" s="487" t="str">
        <f>IF(X39=0,"",IF('北果入力'!H28&gt;='大果入力'!H28,'北果入力'!J28,'大果入力'!J28))</f>
        <v>10kg</v>
      </c>
      <c r="AG39" s="532"/>
      <c r="AH39" s="533"/>
      <c r="AI39" s="447">
        <f>IF($X39=0,"",IF('北果入力'!$J28='大果入力'!$J28,MAX('北果入力'!K28,'北果入力'!M28,'大果入力'!K28,'大果入力'!M28),IF('北果入力'!H28&gt;='大果入力'!H28,'北果入力'!K28,'大果入力'!K28)))</f>
        <v>2700</v>
      </c>
      <c r="AJ39" s="448"/>
      <c r="AK39" s="449"/>
      <c r="AL39" s="447"/>
      <c r="AM39" s="448"/>
      <c r="AN39" s="449"/>
      <c r="AO39" s="447">
        <f>IF($X39=0,"",IF('北果入力'!$J28='大果入力'!$J28,MIN('北果入力'!K28,'北果入力'!M28,'大果入力'!K28,'大果入力'!M28),IF('北果入力'!H28&gt;='大果入力'!H28,'北果入力'!M28,'大果入力'!M28)))</f>
        <v>1080</v>
      </c>
      <c r="AP39" s="448"/>
      <c r="AQ39" s="499"/>
      <c r="AR39" s="552">
        <f>ROUND('北果入力'!N28,0)+ROUND('大果入力'!N28,0)</f>
        <v>2210</v>
      </c>
      <c r="AS39" s="553"/>
      <c r="AT39" s="554"/>
      <c r="AU39" s="549" t="str">
        <f>IF('北果入力'!N28=0,IF('大果入力'!N28=0,"",'大果入力'!O28),IF('大果入力'!N28=0,'北果入力'!O28,IF(AR39=0,"",IF('北果入力'!O28='大果入力'!O28,'北果入力'!O28,IF('北果入力'!N28&gt;='大果入力'!N28,'北果入力'!O28&amp;"  "&amp;'大果入力'!O28,'大果入力'!O28&amp;"  "&amp;'北果入力'!O28)))))</f>
        <v>茨城</v>
      </c>
      <c r="AV39" s="550"/>
      <c r="AW39" s="550"/>
      <c r="AX39" s="550"/>
      <c r="AY39" s="551"/>
      <c r="AZ39" s="487" t="str">
        <f>IF(AR39=0,"",IF('北果入力'!N28&gt;='大果入力'!N28,'北果入力'!P28,'大果入力'!P28))</f>
        <v>10kg</v>
      </c>
      <c r="BA39" s="532"/>
      <c r="BB39" s="533"/>
      <c r="BC39" s="558">
        <f>IF(AR39=0,"",IF('北果入力'!$P28='大果入力'!$P28,MAX('北果入力'!Q28,'北果入力'!S28,'大果入力'!Q28,'大果入力'!S28),IF('北果入力'!N28&gt;='大果入力'!N28,'北果入力'!Q28,'大果入力'!Q28)))</f>
        <v>2592</v>
      </c>
      <c r="BD39" s="553"/>
      <c r="BE39" s="554"/>
      <c r="BF39" s="447"/>
      <c r="BG39" s="448"/>
      <c r="BH39" s="449"/>
      <c r="BI39" s="447">
        <f>IF($X39=0,"",IF('北果入力'!$P28='大果入力'!$P28,MIN('北果入力'!Q28,'北果入力'!S28,'大果入力'!Q28,'大果入力'!S28),IF('北果入力'!N28&gt;='大果入力'!N28,'北果入力'!S28,'大果入力'!S28)))</f>
        <v>2592</v>
      </c>
      <c r="BJ39" s="448"/>
      <c r="BK39" s="499"/>
      <c r="BL39" s="221"/>
      <c r="BM39" s="222"/>
      <c r="BN39" s="222"/>
      <c r="BO39" s="226"/>
      <c r="BP39" s="226"/>
      <c r="BQ39" s="226"/>
      <c r="BR39" s="226"/>
      <c r="BS39" s="226"/>
      <c r="BT39" s="228"/>
      <c r="BU39" s="228"/>
      <c r="BV39" s="228"/>
      <c r="BW39" s="230"/>
      <c r="BX39" s="230"/>
      <c r="BY39" s="230"/>
      <c r="BZ39" s="222"/>
      <c r="CA39" s="222"/>
      <c r="CB39" s="222"/>
      <c r="CC39" s="222"/>
      <c r="CD39" s="222"/>
      <c r="CE39" s="222"/>
    </row>
    <row r="40" spans="1:83" ht="18" customHeight="1">
      <c r="A40" s="17" t="str">
        <f>'北果入力'!A29</f>
        <v>ブロッコリー</v>
      </c>
      <c r="B40" s="5"/>
      <c r="C40" s="6"/>
      <c r="D40" s="517">
        <f>ROUND('北果入力'!B29,0)+ROUND('大果入力'!B29,0)</f>
        <v>0</v>
      </c>
      <c r="E40" s="444"/>
      <c r="F40" s="445"/>
      <c r="G40" s="472">
        <f>IF('北果入力'!B29=0,IF('大果入力'!B29=0,"",'大果入力'!C29),IF('大果入力'!B29=0,'北果入力'!C29,IF(D40=0,"",IF('北果入力'!C29='大果入力'!C29,'北果入力'!C29,IF('北果入力'!B29&gt;='大果入力'!B29,'北果入力'!C29&amp;"  "&amp;'大果入力'!C29,'大果入力'!C29&amp;"  "&amp;'北果入力'!C29)))))</f>
      </c>
      <c r="H40" s="473"/>
      <c r="I40" s="473"/>
      <c r="J40" s="473"/>
      <c r="K40" s="474"/>
      <c r="L40" s="487">
        <f>IF(D40=0,"",IF('北果入力'!B29&gt;='大果入力'!B29,'北果入力'!D29,'大果入力'!D29))</f>
      </c>
      <c r="M40" s="473"/>
      <c r="N40" s="474"/>
      <c r="O40" s="443">
        <f>IF($D40=0,"",IF('北果入力'!$D29='大果入力'!$D29,MAX('北果入力'!E29,'北果入力'!G29,'大果入力'!E29,'大果入力'!G29),IF('北果入力'!B29&gt;='大果入力'!B29,'北果入力'!E29,'大果入力'!E29)))</f>
      </c>
      <c r="P40" s="444"/>
      <c r="Q40" s="445"/>
      <c r="R40" s="443"/>
      <c r="S40" s="444"/>
      <c r="T40" s="445"/>
      <c r="U40" s="443">
        <f>IF($D40=0,"",IF('北果入力'!$D29='大果入力'!$D29,MIN('北果入力'!E29,'北果入力'!G29,'大果入力'!E29,'大果入力'!G29),IF('北果入力'!B29&gt;='大果入力'!B29,'北果入力'!G29,'大果入力'!G29)))</f>
      </c>
      <c r="V40" s="444"/>
      <c r="W40" s="446"/>
      <c r="X40" s="484">
        <f>ROUND('北果入力'!H29,0)+ROUND('大果入力'!H29,0)</f>
        <v>3372</v>
      </c>
      <c r="Y40" s="485"/>
      <c r="Z40" s="486"/>
      <c r="AA40" s="450" t="str">
        <f>IF('北果入力'!H29=0,IF('大果入力'!H29=0,"",'大果入力'!I29),IF('大果入力'!H29=0,'北果入力'!I29,IF(X40=0,"",IF('北果入力'!I29='大果入力'!I29,'北果入力'!I29,IF('北果入力'!H29&gt;='大果入力'!H29,'北果入力'!I29&amp;"  "&amp;'大果入力'!I29,'大果入力'!I29&amp;"  "&amp;'北果入力'!I29)))))</f>
        <v>徳島  長野</v>
      </c>
      <c r="AB40" s="451"/>
      <c r="AC40" s="451"/>
      <c r="AD40" s="451"/>
      <c r="AE40" s="452"/>
      <c r="AF40" s="487" t="str">
        <f>IF(X40=0,"",IF('北果入力'!H29&gt;='大果入力'!H29,'北果入力'!J29,'大果入力'!J29))</f>
        <v>4kg</v>
      </c>
      <c r="AG40" s="532"/>
      <c r="AH40" s="533"/>
      <c r="AI40" s="447">
        <f>IF($X40=0,"",IF('北果入力'!$J29='大果入力'!$J29,MAX('北果入力'!K29,'北果入力'!M29,'大果入力'!K29,'大果入力'!M29),IF('北果入力'!H29&gt;='大果入力'!H29,'北果入力'!K29,'大果入力'!K29)))</f>
        <v>2592</v>
      </c>
      <c r="AJ40" s="448"/>
      <c r="AK40" s="449"/>
      <c r="AL40" s="447"/>
      <c r="AM40" s="448"/>
      <c r="AN40" s="449"/>
      <c r="AO40" s="447">
        <f>IF($X40=0,"",IF('北果入力'!$J29='大果入力'!$J29,MIN('北果入力'!K29,'北果入力'!M29,'大果入力'!K29,'大果入力'!M29),IF('北果入力'!H29&gt;='大果入力'!H29,'北果入力'!M29,'大果入力'!M29)))</f>
        <v>2268</v>
      </c>
      <c r="AP40" s="448"/>
      <c r="AQ40" s="499"/>
      <c r="AR40" s="552">
        <f>ROUND('北果入力'!N29,0)+ROUND('大果入力'!N29,0)</f>
        <v>309</v>
      </c>
      <c r="AS40" s="553"/>
      <c r="AT40" s="554"/>
      <c r="AU40" s="549" t="str">
        <f>IF('北果入力'!N29=0,IF('大果入力'!N29=0,"",'大果入力'!O29),IF('大果入力'!N29=0,'北果入力'!O29,IF(AR40=0,"",IF('北果入力'!O29='大果入力'!O29,'北果入力'!O29,IF('北果入力'!N29&gt;='大果入力'!N29,'北果入力'!O29&amp;"  "&amp;'大果入力'!O29,'大果入力'!O29&amp;"  "&amp;'北果入力'!O29)))))</f>
        <v>石川</v>
      </c>
      <c r="AV40" s="550"/>
      <c r="AW40" s="550"/>
      <c r="AX40" s="550"/>
      <c r="AY40" s="551"/>
      <c r="AZ40" s="487" t="str">
        <f>IF(AR40=0,"",IF('北果入力'!N29&gt;='大果入力'!N29,'北果入力'!P29,'大果入力'!P29))</f>
        <v>5kg</v>
      </c>
      <c r="BA40" s="532"/>
      <c r="BB40" s="533"/>
      <c r="BC40" s="558">
        <f>IF(AR40=0,"",IF('北果入力'!$P29='大果入力'!$P29,MAX('北果入力'!Q29,'北果入力'!S29,'大果入力'!Q29,'大果入力'!S29),IF('北果入力'!N29&gt;='大果入力'!N29,'北果入力'!Q29,'大果入力'!Q29)))</f>
        <v>3456</v>
      </c>
      <c r="BD40" s="553"/>
      <c r="BE40" s="554"/>
      <c r="BF40" s="447"/>
      <c r="BG40" s="448"/>
      <c r="BH40" s="449"/>
      <c r="BI40" s="447">
        <f>IF($X40=0,"",IF('北果入力'!$P29='大果入力'!$P29,MIN('北果入力'!Q29,'北果入力'!S29,'大果入力'!Q29,'大果入力'!S29),IF('北果入力'!N29&gt;='大果入力'!N29,'北果入力'!S29,'大果入力'!S29)))</f>
        <v>3456</v>
      </c>
      <c r="BJ40" s="448"/>
      <c r="BK40" s="499"/>
      <c r="BL40" s="221"/>
      <c r="BM40" s="222"/>
      <c r="BN40" s="222"/>
      <c r="BO40" s="226"/>
      <c r="BP40" s="226"/>
      <c r="BQ40" s="226"/>
      <c r="BR40" s="226"/>
      <c r="BS40" s="226"/>
      <c r="BT40" s="228"/>
      <c r="BU40" s="228"/>
      <c r="BV40" s="228"/>
      <c r="BW40" s="230"/>
      <c r="BX40" s="230"/>
      <c r="BY40" s="230"/>
      <c r="BZ40" s="222"/>
      <c r="CA40" s="222"/>
      <c r="CB40" s="222"/>
      <c r="CC40" s="222"/>
      <c r="CD40" s="222"/>
      <c r="CE40" s="222"/>
    </row>
    <row r="41" spans="1:83" ht="18" customHeight="1">
      <c r="A41" s="17" t="str">
        <f>'北果入力'!A30</f>
        <v>まつたけ</v>
      </c>
      <c r="B41" s="5"/>
      <c r="C41" s="6"/>
      <c r="D41" s="517">
        <f>ROUND('北果入力'!B30,0)+ROUND('大果入力'!B30,0)</f>
        <v>108</v>
      </c>
      <c r="E41" s="444"/>
      <c r="F41" s="445"/>
      <c r="G41" s="472" t="str">
        <f>IF('北果入力'!B30=0,IF('大果入力'!B30=0,"",'大果入力'!C30),IF('大果入力'!B30=0,'北果入力'!C30,IF(D41=0,"",IF('北果入力'!C30='大果入力'!C30,'北果入力'!C30,IF('北果入力'!B30&gt;='大果入力'!B30,'北果入力'!C30&amp;"  "&amp;'大果入力'!C30,'大果入力'!C30&amp;"  "&amp;'北果入力'!C30)))))</f>
        <v>ｱﾒﾘｶ</v>
      </c>
      <c r="H41" s="473"/>
      <c r="I41" s="473"/>
      <c r="J41" s="473"/>
      <c r="K41" s="474"/>
      <c r="L41" s="487" t="str">
        <f>IF(D41=0,"",IF('北果入力'!B30&gt;='大果入力'!B30,'北果入力'!D30,'大果入力'!D30))</f>
        <v>500g</v>
      </c>
      <c r="M41" s="532"/>
      <c r="N41" s="533"/>
      <c r="O41" s="443">
        <f>IF($D41=0,"",IF('北果入力'!$D30='大果入力'!$D30,MAX('北果入力'!E30,'北果入力'!G30,'大果入力'!E30,'大果入力'!G30),IF('北果入力'!B30&gt;='大果入力'!B30,'北果入力'!E30,'大果入力'!E30)))</f>
        <v>10800</v>
      </c>
      <c r="P41" s="444"/>
      <c r="Q41" s="445"/>
      <c r="R41" s="443"/>
      <c r="S41" s="444"/>
      <c r="T41" s="445"/>
      <c r="U41" s="443">
        <f>IF($D41=0,"",IF('北果入力'!$D30='大果入力'!$D30,MIN('北果入力'!E30,'北果入力'!G30,'大果入力'!E30,'大果入力'!G30),IF('北果入力'!B30&gt;='大果入力'!B30,'北果入力'!G30,'大果入力'!G30)))</f>
        <v>2268</v>
      </c>
      <c r="V41" s="444"/>
      <c r="W41" s="446"/>
      <c r="X41" s="484">
        <f>ROUND('北果入力'!H30,0)+ROUND('大果入力'!H30,0)</f>
        <v>0</v>
      </c>
      <c r="Y41" s="485"/>
      <c r="Z41" s="486"/>
      <c r="AA41" s="450">
        <f>IF('北果入力'!H30=0,IF('大果入力'!H30=0,"",'大果入力'!I30),IF('大果入力'!H30=0,'北果入力'!I30,IF(X41=0,"",IF('北果入力'!I30='大果入力'!I30,'北果入力'!I30,IF('北果入力'!H30&gt;='大果入力'!H30,'北果入力'!I30&amp;"  "&amp;'大果入力'!I30,'大果入力'!I30&amp;"  "&amp;'北果入力'!I30)))))</f>
      </c>
      <c r="AB41" s="451"/>
      <c r="AC41" s="451"/>
      <c r="AD41" s="451"/>
      <c r="AE41" s="452"/>
      <c r="AF41" s="487">
        <f>IF(X41=0,"",IF('北果入力'!H30&gt;='大果入力'!H30,'北果入力'!J30,'大果入力'!J30))</f>
      </c>
      <c r="AG41" s="532"/>
      <c r="AH41" s="533"/>
      <c r="AI41" s="447">
        <f>IF($X41=0,"",IF('北果入力'!$J30='大果入力'!$J30,MAX('北果入力'!K30,'北果入力'!M30,'大果入力'!K30,'大果入力'!M30),IF('北果入力'!H30&gt;='大果入力'!H30,'北果入力'!K30,'大果入力'!K30)))</f>
      </c>
      <c r="AJ41" s="448"/>
      <c r="AK41" s="449"/>
      <c r="AL41" s="447"/>
      <c r="AM41" s="448"/>
      <c r="AN41" s="449"/>
      <c r="AO41" s="447">
        <f>IF($X41=0,"",IF('北果入力'!$J30='大果入力'!$J30,MIN('北果入力'!K30,'北果入力'!M30,'大果入力'!K30,'大果入力'!M30),IF('北果入力'!H30&gt;='大果入力'!H30,'北果入力'!M30,'大果入力'!M30)))</f>
      </c>
      <c r="AP41" s="448"/>
      <c r="AQ41" s="499"/>
      <c r="AR41" s="552">
        <f>ROUND('北果入力'!N30,0)+ROUND('大果入力'!N30,0)</f>
        <v>0</v>
      </c>
      <c r="AS41" s="553"/>
      <c r="AT41" s="554"/>
      <c r="AU41" s="549">
        <f>IF('北果入力'!N30=0,IF('大果入力'!N30=0,"",'大果入力'!O30),IF('大果入力'!N30=0,'北果入力'!O30,IF(AR41=0,"",IF('北果入力'!O30='大果入力'!O30,'北果入力'!O30,IF('北果入力'!N30&gt;='大果入力'!N30,'北果入力'!O30&amp;"  "&amp;'大果入力'!O30,'大果入力'!O30&amp;"  "&amp;'北果入力'!O30)))))</f>
      </c>
      <c r="AV41" s="550"/>
      <c r="AW41" s="550"/>
      <c r="AX41" s="550"/>
      <c r="AY41" s="551"/>
      <c r="AZ41" s="487">
        <f>IF(AR41=0,"",IF('北果入力'!N30&gt;='大果入力'!N30,'北果入力'!P30,'大果入力'!P30))</f>
      </c>
      <c r="BA41" s="532"/>
      <c r="BB41" s="533"/>
      <c r="BC41" s="558">
        <f>IF(AR41=0,"",IF('北果入力'!$P30='大果入力'!$P30,MAX('北果入力'!Q30,'北果入力'!S30,'大果入力'!Q30,'大果入力'!S30),IF('北果入力'!N30&gt;='大果入力'!N30,'北果入力'!Q30,'大果入力'!Q30)))</f>
      </c>
      <c r="BD41" s="553"/>
      <c r="BE41" s="554"/>
      <c r="BF41" s="447"/>
      <c r="BG41" s="448"/>
      <c r="BH41" s="449"/>
      <c r="BI41" s="447">
        <f>IF($X41=0,"",IF('北果入力'!$P30='大果入力'!$P30,MIN('北果入力'!Q30,'北果入力'!S30,'大果入力'!Q30,'大果入力'!S30),IF('北果入力'!N30&gt;='大果入力'!N30,'北果入力'!S30,'大果入力'!S30)))</f>
      </c>
      <c r="BJ41" s="448"/>
      <c r="BK41" s="499"/>
      <c r="BL41" s="221"/>
      <c r="BM41" s="222"/>
      <c r="BN41" s="222"/>
      <c r="BO41" s="226"/>
      <c r="BP41" s="226"/>
      <c r="BQ41" s="226"/>
      <c r="BR41" s="226"/>
      <c r="BS41" s="226"/>
      <c r="BT41" s="228"/>
      <c r="BU41" s="228"/>
      <c r="BV41" s="228"/>
      <c r="BW41" s="230"/>
      <c r="BX41" s="230"/>
      <c r="BY41" s="230"/>
      <c r="BZ41" s="222"/>
      <c r="CA41" s="222"/>
      <c r="CB41" s="222"/>
      <c r="CC41" s="222"/>
      <c r="CD41" s="222"/>
      <c r="CE41" s="222"/>
    </row>
    <row r="42" spans="1:83" ht="18" customHeight="1" thickBot="1">
      <c r="A42" s="17" t="str">
        <f>'北果入力'!A31</f>
        <v>生しいたけ</v>
      </c>
      <c r="B42" s="19"/>
      <c r="C42" s="20"/>
      <c r="D42" s="564">
        <f>ROUND('北果入力'!B31,0)+ROUND('大果入力'!B31,0)</f>
        <v>0</v>
      </c>
      <c r="E42" s="565"/>
      <c r="F42" s="566"/>
      <c r="G42" s="481">
        <f>IF('北果入力'!B31=0,IF('大果入力'!B31=0,"",'大果入力'!C31),IF('大果入力'!B31=0,'北果入力'!C31,IF(D42=0,"",IF('北果入力'!C31='大果入力'!C31,'北果入力'!C31,IF('北果入力'!B31&gt;='大果入力'!B31,'北果入力'!C31&amp;"  "&amp;'大果入力'!C31,'大果入力'!C31&amp;"  "&amp;'北果入力'!C31)))))</f>
      </c>
      <c r="H42" s="482"/>
      <c r="I42" s="482"/>
      <c r="J42" s="482"/>
      <c r="K42" s="483"/>
      <c r="L42" s="522">
        <f>IF(D42=0,"",IF('北果入力'!B31&gt;='大果入力'!B31,'北果入力'!D31,'大果入力'!D31))</f>
      </c>
      <c r="M42" s="523"/>
      <c r="N42" s="524"/>
      <c r="O42" s="443">
        <f>IF($D42=0,"",IF('北果入力'!$D31='大果入力'!$D31,MAX('北果入力'!E31,'北果入力'!G31,'大果入力'!E31,'大果入力'!G31),IF('北果入力'!B31&gt;='大果入力'!B31,'北果入力'!E31,'大果入力'!E31)))</f>
      </c>
      <c r="P42" s="444"/>
      <c r="Q42" s="445"/>
      <c r="R42" s="443"/>
      <c r="S42" s="444"/>
      <c r="T42" s="445"/>
      <c r="U42" s="443">
        <f>IF($D42=0,"",IF('北果入力'!$D31='大果入力'!$D31,MIN('北果入力'!E31,'北果入力'!G31,'大果入力'!E31,'大果入力'!G31),IF('北果入力'!B31&gt;='大果入力'!B31,'北果入力'!G31,'大果入力'!G31)))</f>
      </c>
      <c r="V42" s="444"/>
      <c r="W42" s="446"/>
      <c r="X42" s="484">
        <f>ROUND('北果入力'!H31,0)+ROUND('大果入力'!H31,0)</f>
        <v>2426</v>
      </c>
      <c r="Y42" s="485"/>
      <c r="Z42" s="486"/>
      <c r="AA42" s="529" t="str">
        <f>IF('北果入力'!H31=0,IF('大果入力'!H31=0,"",'大果入力'!I31),IF('大果入力'!H31=0,'北果入力'!I31,IF(X42=0,"",IF('北果入力'!I31='大果入力'!I31,'北果入力'!I31,IF('北果入力'!H31&gt;='大果入力'!H31,'北果入力'!I31&amp;"  "&amp;'大果入力'!I31,'大果入力'!I31&amp;"  "&amp;'北果入力'!I31)))))</f>
        <v>徳島</v>
      </c>
      <c r="AB42" s="530"/>
      <c r="AC42" s="530"/>
      <c r="AD42" s="530"/>
      <c r="AE42" s="531"/>
      <c r="AF42" s="522" t="str">
        <f>IF(X42=0,"",IF('北果入力'!H31&gt;='大果入力'!H31,'北果入力'!J31,'大果入力'!J31))</f>
        <v>100g</v>
      </c>
      <c r="AG42" s="523"/>
      <c r="AH42" s="524"/>
      <c r="AI42" s="447">
        <f>IF($X42=0,"",IF('北果入力'!$J31='大果入力'!$J31,MAX('北果入力'!K31,'北果入力'!M31,'大果入力'!K31,'大果入力'!M31),IF('北果入力'!H31&gt;='大果入力'!H31,'北果入力'!K31,'大果入力'!K31)))</f>
        <v>162</v>
      </c>
      <c r="AJ42" s="448"/>
      <c r="AK42" s="449"/>
      <c r="AL42" s="447"/>
      <c r="AM42" s="448"/>
      <c r="AN42" s="449"/>
      <c r="AO42" s="447">
        <f>IF($X42=0,"",IF('北果入力'!$J31='大果入力'!$J31,MIN('北果入力'!K31,'北果入力'!M31,'大果入力'!K31,'大果入力'!M31),IF('北果入力'!H31&gt;='大果入力'!H31,'北果入力'!M31,'大果入力'!M31)))</f>
        <v>54</v>
      </c>
      <c r="AP42" s="448"/>
      <c r="AQ42" s="499"/>
      <c r="AR42" s="586">
        <f>ROUND('北果入力'!N31,0)+ROUND('大果入力'!N31,0)</f>
        <v>1317</v>
      </c>
      <c r="AS42" s="587"/>
      <c r="AT42" s="588"/>
      <c r="AU42" s="601" t="str">
        <f>IF('北果入力'!N31=0,IF('大果入力'!N31=0,"",'大果入力'!O31),IF('大果入力'!N31=0,'北果入力'!O31,IF(AR42=0,"",IF('北果入力'!O31='大果入力'!O31,'北果入力'!O31,IF('北果入力'!N31&gt;='大果入力'!N31,'北果入力'!O31&amp;"  "&amp;'大果入力'!O31,'大果入力'!O31&amp;"  "&amp;'北果入力'!O31)))))</f>
        <v>徳島</v>
      </c>
      <c r="AV42" s="602"/>
      <c r="AW42" s="602"/>
      <c r="AX42" s="602"/>
      <c r="AY42" s="603"/>
      <c r="AZ42" s="522" t="str">
        <f>IF(AR42=0,"",IF('北果入力'!N31&gt;='大果入力'!N31,'北果入力'!P31,'大果入力'!P31))</f>
        <v>200g</v>
      </c>
      <c r="BA42" s="523"/>
      <c r="BB42" s="524"/>
      <c r="BC42" s="589">
        <f>IF(AR42=0,"",IF('北果入力'!$P31='大果入力'!$P31,MAX('北果入力'!Q31,'北果入力'!S31,'大果入力'!Q31,'大果入力'!S31),IF('北果入力'!N31&gt;='大果入力'!N31,'北果入力'!Q31,'大果入力'!Q31)))</f>
        <v>248.4</v>
      </c>
      <c r="BD42" s="587"/>
      <c r="BE42" s="588"/>
      <c r="BF42" s="590"/>
      <c r="BG42" s="591"/>
      <c r="BH42" s="592"/>
      <c r="BI42" s="590">
        <f>IF($X42=0,"",IF('北果入力'!$P31='大果入力'!$P31,MIN('北果入力'!Q31,'北果入力'!S31,'大果入力'!Q31,'大果入力'!S31),IF('北果入力'!N31&gt;='大果入力'!N31,'北果入力'!S31,'大果入力'!S31)))</f>
        <v>129.6</v>
      </c>
      <c r="BJ42" s="591"/>
      <c r="BK42" s="600"/>
      <c r="BL42" s="221"/>
      <c r="BM42" s="222"/>
      <c r="BN42" s="222"/>
      <c r="BO42" s="226"/>
      <c r="BP42" s="226"/>
      <c r="BQ42" s="226"/>
      <c r="BR42" s="226"/>
      <c r="BS42" s="226"/>
      <c r="BT42" s="228"/>
      <c r="BU42" s="228"/>
      <c r="BV42" s="228"/>
      <c r="BW42" s="230"/>
      <c r="BX42" s="230"/>
      <c r="BY42" s="230"/>
      <c r="BZ42" s="222"/>
      <c r="CA42" s="222"/>
      <c r="CB42" s="222"/>
      <c r="CC42" s="222"/>
      <c r="CD42" s="222"/>
      <c r="CE42" s="222"/>
    </row>
    <row r="43" spans="1:83" ht="15" customHeight="1" thickBot="1" thickTop="1">
      <c r="A43" s="15" t="s">
        <v>21</v>
      </c>
      <c r="B43" s="7"/>
      <c r="C43" s="7"/>
      <c r="D43" s="534"/>
      <c r="E43" s="534"/>
      <c r="F43" s="534"/>
      <c r="G43" s="567"/>
      <c r="H43" s="567"/>
      <c r="I43" s="567"/>
      <c r="J43" s="567"/>
      <c r="K43" s="567"/>
      <c r="L43" s="7"/>
      <c r="M43" s="7"/>
      <c r="N43" s="14"/>
      <c r="O43" s="534"/>
      <c r="P43" s="534"/>
      <c r="Q43" s="534"/>
      <c r="R43" s="534"/>
      <c r="S43" s="534"/>
      <c r="T43" s="534"/>
      <c r="U43" s="7"/>
      <c r="V43" s="7"/>
      <c r="W43" s="7"/>
      <c r="X43" s="528"/>
      <c r="Y43" s="528"/>
      <c r="Z43" s="528"/>
      <c r="AA43" s="542"/>
      <c r="AB43" s="542"/>
      <c r="AC43" s="542"/>
      <c r="AD43" s="542"/>
      <c r="AE43" s="542"/>
      <c r="AF43" s="7"/>
      <c r="AG43" s="7"/>
      <c r="AH43" s="14"/>
      <c r="AI43" s="521"/>
      <c r="AJ43" s="521"/>
      <c r="AK43" s="521"/>
      <c r="AL43" s="521"/>
      <c r="AM43" s="521"/>
      <c r="AN43" s="521"/>
      <c r="AO43" s="521"/>
      <c r="AP43" s="521"/>
      <c r="AQ43" s="521"/>
      <c r="AR43" s="174"/>
      <c r="AS43" s="174"/>
      <c r="AT43" s="174"/>
      <c r="AU43" s="175"/>
      <c r="AV43" s="176"/>
      <c r="AW43" s="176"/>
      <c r="AX43" s="176"/>
      <c r="AY43" s="176"/>
      <c r="AZ43" s="104"/>
      <c r="BA43" s="104"/>
      <c r="BB43" s="105"/>
      <c r="BC43" s="175"/>
      <c r="BD43" s="175"/>
      <c r="BE43" s="175"/>
      <c r="BF43" s="175"/>
      <c r="BG43" s="175"/>
      <c r="BH43" s="175"/>
      <c r="BI43" s="175"/>
      <c r="BJ43" s="175"/>
      <c r="BK43" s="177"/>
      <c r="BL43" s="221"/>
      <c r="BM43" s="222"/>
      <c r="BN43" s="222"/>
      <c r="BO43" s="222"/>
      <c r="BP43" s="220"/>
      <c r="BQ43" s="220"/>
      <c r="BR43" s="220"/>
      <c r="BS43" s="220"/>
      <c r="BT43" s="223"/>
      <c r="BU43" s="223"/>
      <c r="BV43" s="224"/>
      <c r="BW43" s="222"/>
      <c r="BX43" s="222"/>
      <c r="BY43" s="222"/>
      <c r="BZ43" s="222"/>
      <c r="CA43" s="222"/>
      <c r="CB43" s="222"/>
      <c r="CC43" s="222"/>
      <c r="CD43" s="222"/>
      <c r="CE43" s="222"/>
    </row>
    <row r="44" spans="1:83" ht="18" customHeight="1">
      <c r="A44" s="16" t="str">
        <f>'北果入力'!A33</f>
        <v>みかん</v>
      </c>
      <c r="B44" s="1"/>
      <c r="C44" s="2"/>
      <c r="D44" s="560">
        <f>ROUND('北果入力'!B33,0)+ROUND('大果入力'!B33,0)</f>
        <v>2690</v>
      </c>
      <c r="E44" s="547"/>
      <c r="F44" s="559"/>
      <c r="G44" s="561" t="str">
        <f>IF('北果入力'!B33=0,IF('大果入力'!B33=0,"",'大果入力'!C33),IF('大果入力'!B33=0,'北果入力'!C33,IF(D44=0,"",IF('北果入力'!C33='大果入力'!C33,'北果入力'!C33,IF('北果入力'!B33&gt;='大果入力'!B33,'北果入力'!C33&amp;"  "&amp;'大果入力'!C33,'大果入力'!C33&amp;"  "&amp;'北果入力'!C33)))))</f>
        <v>和歌山</v>
      </c>
      <c r="H44" s="562"/>
      <c r="I44" s="562"/>
      <c r="J44" s="562"/>
      <c r="K44" s="563"/>
      <c r="L44" s="525" t="str">
        <f>IF(D44=0,"",IF('北果入力'!B33&gt;='大果入力'!B33,'北果入力'!D33,'大果入力'!D33))</f>
        <v>10kg</v>
      </c>
      <c r="M44" s="526"/>
      <c r="N44" s="527"/>
      <c r="O44" s="546">
        <f>IF($D44=0,"",IF('北果入力'!$D33='大果入力'!$D33,MAX('北果入力'!E33,'北果入力'!G33,'大果入力'!E33,'大果入力'!G33),IF('北果入力'!B33&gt;='大果入力'!B33,'北果入力'!E33,'大果入力'!E33)))</f>
        <v>2376</v>
      </c>
      <c r="P44" s="547"/>
      <c r="Q44" s="559"/>
      <c r="R44" s="546"/>
      <c r="S44" s="547"/>
      <c r="T44" s="559"/>
      <c r="U44" s="546">
        <f>IF($D44=0,"",IF('北果入力'!$D33='大果入力'!$D33,MIN('北果入力'!E33,'北果入力'!G33,'大果入力'!E33,'大果入力'!G33),IF('北果入力'!B33&gt;='大果入力'!B33,'北果入力'!G33,'大果入力'!G33)))</f>
        <v>648</v>
      </c>
      <c r="V44" s="547"/>
      <c r="W44" s="548"/>
      <c r="X44" s="543">
        <f>ROUND('北果入力'!H33,0)+ROUND('大果入力'!H33,0)</f>
        <v>51630</v>
      </c>
      <c r="Y44" s="544"/>
      <c r="Z44" s="545"/>
      <c r="AA44" s="518" t="str">
        <f>IF('北果入力'!H33=0,IF('大果入力'!H33=0,"",'大果入力'!I33),IF('大果入力'!H33=0,'北果入力'!I33,IF(X44=0,"",IF('北果入力'!I33='大果入力'!I33,'北果入力'!I33,IF('北果入力'!H33&gt;='大果入力'!H33,'北果入力'!I33&amp;"  "&amp;'大果入力'!I33,'大果入力'!I33&amp;"  "&amp;'北果入力'!I33)))))</f>
        <v>和歌山</v>
      </c>
      <c r="AB44" s="519"/>
      <c r="AC44" s="519"/>
      <c r="AD44" s="519"/>
      <c r="AE44" s="520"/>
      <c r="AF44" s="525" t="str">
        <f>IF(X44=0,"",IF('北果入力'!H33&gt;='大果入力'!H33,'北果入力'!J33,'大果入力'!J33))</f>
        <v>10kg</v>
      </c>
      <c r="AG44" s="526"/>
      <c r="AH44" s="527"/>
      <c r="AI44" s="468">
        <f>IF($X44=0,"",IF('北果入力'!$J33='大果入力'!$J33,MAX('北果入力'!K33,'北果入力'!M33,'大果入力'!K33,'大果入力'!M33),IF('北果入力'!H33&gt;='大果入力'!H33,'北果入力'!K33,'大果入力'!K33)))</f>
        <v>3240</v>
      </c>
      <c r="AJ44" s="469"/>
      <c r="AK44" s="470"/>
      <c r="AL44" s="468"/>
      <c r="AM44" s="469"/>
      <c r="AN44" s="470"/>
      <c r="AO44" s="468">
        <f>IF($X44=0,"",IF('北果入力'!$J33='大果入力'!$J33,MIN('北果入力'!K33,'北果入力'!M33,'大果入力'!K33,'大果入力'!M33),IF('北果入力'!H33&gt;='大果入力'!H33,'北果入力'!M33,'大果入力'!M33)))</f>
        <v>648</v>
      </c>
      <c r="AP44" s="469"/>
      <c r="AQ44" s="471"/>
      <c r="AR44" s="593">
        <f>ROUND('北果入力'!N33,0)+ROUND('大果入力'!N33,0)</f>
        <v>11820</v>
      </c>
      <c r="AS44" s="594"/>
      <c r="AT44" s="595"/>
      <c r="AU44" s="596" t="str">
        <f>IF('北果入力'!N33=0,IF('大果入力'!N33=0,"",'大果入力'!O33),IF('大果入力'!N33=0,'北果入力'!O33,IF(AR44=0,"",IF('北果入力'!O33='大果入力'!O33,'北果入力'!O33,IF('北果入力'!N33&gt;='大果入力'!N33,'北果入力'!O33&amp;"  "&amp;'大果入力'!O33,'大果入力'!O33&amp;"  "&amp;'北果入力'!O33)))))</f>
        <v>佐賀  和歌山</v>
      </c>
      <c r="AV44" s="597"/>
      <c r="AW44" s="597"/>
      <c r="AX44" s="597"/>
      <c r="AY44" s="598"/>
      <c r="AZ44" s="525" t="str">
        <f>IF(AR44=0,"",IF('北果入力'!N33&gt;='大果入力'!N33,'北果入力'!P33,'大果入力'!P33))</f>
        <v>10kg</v>
      </c>
      <c r="BA44" s="526"/>
      <c r="BB44" s="527"/>
      <c r="BC44" s="599">
        <f>IF(AR44=0,"",IF('北果入力'!$P33='大果入力'!$P33,MAX('北果入力'!Q33,'北果入力'!S33,'大果入力'!Q33,'大果入力'!S33),IF('北果入力'!N33&gt;='大果入力'!N33,'北果入力'!Q33,'大果入力'!Q33)))</f>
        <v>3240</v>
      </c>
      <c r="BD44" s="594"/>
      <c r="BE44" s="595"/>
      <c r="BF44" s="468"/>
      <c r="BG44" s="469"/>
      <c r="BH44" s="470"/>
      <c r="BI44" s="468">
        <f>IF($X44=0,"",IF('北果入力'!$P33='大果入力'!$P33,MIN('北果入力'!Q33,'北果入力'!S33,'大果入力'!Q33,'大果入力'!S33),IF('北果入力'!N33&gt;='大果入力'!N33,'北果入力'!S33,'大果入力'!S33)))</f>
        <v>1080</v>
      </c>
      <c r="BJ44" s="469"/>
      <c r="BK44" s="471"/>
      <c r="BL44" s="221"/>
      <c r="BM44" s="222"/>
      <c r="BN44" s="222"/>
      <c r="BO44" s="226"/>
      <c r="BP44" s="226"/>
      <c r="BQ44" s="226"/>
      <c r="BR44" s="226"/>
      <c r="BS44" s="226"/>
      <c r="BT44" s="228"/>
      <c r="BU44" s="228"/>
      <c r="BV44" s="228"/>
      <c r="BW44" s="230"/>
      <c r="BX44" s="230"/>
      <c r="BY44" s="230"/>
      <c r="BZ44" s="222"/>
      <c r="CA44" s="222"/>
      <c r="CB44" s="222"/>
      <c r="CC44" s="222"/>
      <c r="CD44" s="222"/>
      <c r="CE44" s="222"/>
    </row>
    <row r="45" spans="1:83" ht="18" customHeight="1">
      <c r="A45" s="17" t="str">
        <f>'北果入力'!A34</f>
        <v>つがる</v>
      </c>
      <c r="B45" s="5"/>
      <c r="C45" s="6"/>
      <c r="D45" s="517">
        <f>ROUND('北果入力'!B34,0)+ROUND('大果入力'!B34,0)</f>
        <v>0</v>
      </c>
      <c r="E45" s="444"/>
      <c r="F45" s="445"/>
      <c r="G45" s="472">
        <f>IF('北果入力'!B34=0,IF('大果入力'!B34=0,"",'大果入力'!C34),IF('大果入力'!B34=0,'北果入力'!C34,IF(D45=0,"",IF('北果入力'!C34='大果入力'!C34,'北果入力'!C34,IF('北果入力'!B34&gt;='大果入力'!B34,'北果入力'!C34&amp;"  "&amp;'大果入力'!C34,'大果入力'!C34&amp;"  "&amp;'北果入力'!C34)))))</f>
      </c>
      <c r="H45" s="473"/>
      <c r="I45" s="473"/>
      <c r="J45" s="473"/>
      <c r="K45" s="474"/>
      <c r="L45" s="487">
        <f>IF(D45=0,"",IF('北果入力'!B34&gt;='大果入力'!B34,'北果入力'!D34,'大果入力'!D34))</f>
      </c>
      <c r="M45" s="532"/>
      <c r="N45" s="533"/>
      <c r="O45" s="443">
        <f>IF($D45=0,"",IF('北果入力'!$D34='大果入力'!$D34,MAX('北果入力'!E34,'北果入力'!G34,'大果入力'!E34,'大果入力'!G34),IF('北果入力'!B34&gt;='大果入力'!B34,'北果入力'!E34,'大果入力'!E34)))</f>
      </c>
      <c r="P45" s="444"/>
      <c r="Q45" s="445"/>
      <c r="R45" s="443"/>
      <c r="S45" s="444"/>
      <c r="T45" s="445"/>
      <c r="U45" s="443">
        <f>IF($D45=0,"",IF('北果入力'!$D34='大果入力'!$D34,MIN('北果入力'!E34,'北果入力'!G34,'大果入力'!E34,'大果入力'!G34),IF('北果入力'!B34&gt;='大果入力'!B34,'北果入力'!G34,'大果入力'!G34)))</f>
      </c>
      <c r="V45" s="444"/>
      <c r="W45" s="446"/>
      <c r="X45" s="484">
        <f>ROUND('北果入力'!H34,0)+ROUND('大果入力'!H34,0)</f>
        <v>0</v>
      </c>
      <c r="Y45" s="485"/>
      <c r="Z45" s="486"/>
      <c r="AA45" s="450">
        <f>IF('北果入力'!H34=0,IF('大果入力'!H34=0,"",'大果入力'!I34),IF('大果入力'!H34=0,'北果入力'!I34,IF(X45=0,"",IF('北果入力'!I34='大果入力'!I34,'北果入力'!I34,IF('北果入力'!H34&gt;='大果入力'!H34,'北果入力'!I34&amp;"  "&amp;'大果入力'!I34,'大果入力'!I34&amp;"  "&amp;'北果入力'!I34)))))</f>
      </c>
      <c r="AB45" s="451"/>
      <c r="AC45" s="451"/>
      <c r="AD45" s="451"/>
      <c r="AE45" s="452"/>
      <c r="AF45" s="487">
        <f>IF(X45=0,"",IF('北果入力'!H34&gt;='大果入力'!H34,'北果入力'!J34,'大果入力'!J34))</f>
      </c>
      <c r="AG45" s="532"/>
      <c r="AH45" s="533"/>
      <c r="AI45" s="447">
        <f>IF($X45=0,"",IF('北果入力'!$J34='大果入力'!$J34,MAX('北果入力'!K34,'北果入力'!M34,'大果入力'!K34,'大果入力'!M34),IF('北果入力'!H34&gt;='大果入力'!H34,'北果入力'!K34,'大果入力'!K34)))</f>
      </c>
      <c r="AJ45" s="448"/>
      <c r="AK45" s="449"/>
      <c r="AL45" s="447"/>
      <c r="AM45" s="448"/>
      <c r="AN45" s="449"/>
      <c r="AO45" s="447">
        <f>IF($X45=0,"",IF('北果入力'!$J34='大果入力'!$J34,MIN('北果入力'!K34,'北果入力'!M34,'大果入力'!K34,'大果入力'!M34),IF('北果入力'!H34&gt;='大果入力'!H34,'北果入力'!M34,'大果入力'!M34)))</f>
      </c>
      <c r="AP45" s="448"/>
      <c r="AQ45" s="499"/>
      <c r="AR45" s="552">
        <f>ROUND('北果入力'!N34,0)+ROUND('大果入力'!N34,0)</f>
        <v>0</v>
      </c>
      <c r="AS45" s="553"/>
      <c r="AT45" s="554"/>
      <c r="AU45" s="549">
        <f>IF('北果入力'!N34=0,IF('大果入力'!N34=0,"",'大果入力'!O34),IF('大果入力'!N34=0,'北果入力'!O34,IF(AR45=0,"",IF('北果入力'!O34='大果入力'!O34,'北果入力'!O34,IF('北果入力'!N34&gt;='大果入力'!N34,'北果入力'!O34&amp;"  "&amp;'大果入力'!O34,'大果入力'!O34&amp;"  "&amp;'北果入力'!O34)))))</f>
      </c>
      <c r="AV45" s="550"/>
      <c r="AW45" s="550"/>
      <c r="AX45" s="550"/>
      <c r="AY45" s="551"/>
      <c r="AZ45" s="487">
        <f>IF(AR45=0,"",IF('北果入力'!N34&gt;='大果入力'!N34,'北果入力'!P34,'大果入力'!P34))</f>
      </c>
      <c r="BA45" s="532"/>
      <c r="BB45" s="533"/>
      <c r="BC45" s="558">
        <f>IF(AR45=0,"",IF('北果入力'!$P34='大果入力'!$P34,MAX('北果入力'!Q34,'北果入力'!S34,'大果入力'!Q34,'大果入力'!S34),IF('北果入力'!N34&gt;='大果入力'!N34,'北果入力'!Q34,'大果入力'!Q34)))</f>
      </c>
      <c r="BD45" s="553"/>
      <c r="BE45" s="554"/>
      <c r="BF45" s="447"/>
      <c r="BG45" s="448"/>
      <c r="BH45" s="449"/>
      <c r="BI45" s="447">
        <f>IF($X45=0,"",IF('北果入力'!$P34='大果入力'!$P34,MIN('北果入力'!Q34,'北果入力'!S34,'大果入力'!Q34,'大果入力'!S34),IF('北果入力'!N34&gt;='大果入力'!N34,'北果入力'!S34,'大果入力'!S34)))</f>
      </c>
      <c r="BJ45" s="448"/>
      <c r="BK45" s="499"/>
      <c r="BL45" s="221"/>
      <c r="BM45" s="222"/>
      <c r="BN45" s="222"/>
      <c r="BO45" s="226"/>
      <c r="BP45" s="226"/>
      <c r="BQ45" s="226"/>
      <c r="BR45" s="226"/>
      <c r="BS45" s="226"/>
      <c r="BT45" s="228"/>
      <c r="BU45" s="228"/>
      <c r="BV45" s="228"/>
      <c r="BW45" s="230"/>
      <c r="BX45" s="230"/>
      <c r="BY45" s="230"/>
      <c r="BZ45" s="222"/>
      <c r="CA45" s="222"/>
      <c r="CB45" s="222"/>
      <c r="CC45" s="222"/>
      <c r="CD45" s="222"/>
      <c r="CE45" s="222"/>
    </row>
    <row r="46" spans="1:83" ht="18" customHeight="1">
      <c r="A46" s="17" t="str">
        <f>'北果入力'!A35</f>
        <v>ジョナゴールド</v>
      </c>
      <c r="B46" s="5"/>
      <c r="C46" s="6"/>
      <c r="D46" s="517">
        <f>ROUND('北果入力'!B35,0)+ROUND('大果入力'!B35,0)</f>
        <v>0</v>
      </c>
      <c r="E46" s="444"/>
      <c r="F46" s="445"/>
      <c r="G46" s="472">
        <f>IF('北果入力'!B35=0,IF('大果入力'!B35=0,"",'大果入力'!C35),IF('大果入力'!B35=0,'北果入力'!C35,IF(D46=0,"",IF('北果入力'!C35='大果入力'!C35,'北果入力'!C35,IF('北果入力'!B35&gt;='大果入力'!B35,'北果入力'!C35&amp;"  "&amp;'大果入力'!C35,'大果入力'!C35&amp;"  "&amp;'北果入力'!C35)))))</f>
      </c>
      <c r="H46" s="473"/>
      <c r="I46" s="473"/>
      <c r="J46" s="473"/>
      <c r="K46" s="474"/>
      <c r="L46" s="487">
        <f>IF(D46=0,"",IF('北果入力'!B35&gt;='大果入力'!B35,'北果入力'!D35,'大果入力'!D35))</f>
      </c>
      <c r="M46" s="532"/>
      <c r="N46" s="533"/>
      <c r="O46" s="443">
        <f>IF($D46=0,"",IF('北果入力'!$D35='大果入力'!$D35,MAX('北果入力'!E35,'北果入力'!G35,'大果入力'!E35,'大果入力'!G35),IF('北果入力'!B35&gt;='大果入力'!B35,'北果入力'!E35,'大果入力'!E35)))</f>
      </c>
      <c r="P46" s="444"/>
      <c r="Q46" s="445"/>
      <c r="R46" s="443"/>
      <c r="S46" s="444"/>
      <c r="T46" s="445"/>
      <c r="U46" s="443">
        <f>IF($D46=0,"",IF('北果入力'!$D35='大果入力'!$D35,MIN('北果入力'!E35,'北果入力'!G35,'大果入力'!E35,'大果入力'!G35),IF('北果入力'!B35&gt;='大果入力'!B35,'北果入力'!G35,'大果入力'!G35)))</f>
      </c>
      <c r="V46" s="444"/>
      <c r="W46" s="446"/>
      <c r="X46" s="484">
        <f>ROUND('北果入力'!H35,0)+ROUND('大果入力'!H35,0)</f>
        <v>7170</v>
      </c>
      <c r="Y46" s="485"/>
      <c r="Z46" s="486"/>
      <c r="AA46" s="450" t="str">
        <f>IF('北果入力'!H35=0,IF('大果入力'!H35=0,"",'大果入力'!I35),IF('大果入力'!H35=0,'北果入力'!I35,IF(X46=0,"",IF('北果入力'!I35='大果入力'!I35,'北果入力'!I35,IF('北果入力'!H35&gt;='大果入力'!H35,'北果入力'!I35&amp;"  "&amp;'大果入力'!I35,'大果入力'!I35&amp;"  "&amp;'北果入力'!I35)))))</f>
        <v>岩手</v>
      </c>
      <c r="AB46" s="451"/>
      <c r="AC46" s="451"/>
      <c r="AD46" s="451"/>
      <c r="AE46" s="452"/>
      <c r="AF46" s="487" t="str">
        <f>IF(X46=0,"",IF('北果入力'!H35&gt;='大果入力'!H35,'北果入力'!J35,'大果入力'!J35))</f>
        <v>10kg</v>
      </c>
      <c r="AG46" s="532"/>
      <c r="AH46" s="533"/>
      <c r="AI46" s="447">
        <f>IF($X46=0,"",IF('北果入力'!$J35='大果入力'!$J35,MAX('北果入力'!K35,'北果入力'!M35,'大果入力'!K35,'大果入力'!M35),IF('北果入力'!H35&gt;='大果入力'!H35,'北果入力'!K35,'大果入力'!K35)))</f>
        <v>4104</v>
      </c>
      <c r="AJ46" s="448"/>
      <c r="AK46" s="449"/>
      <c r="AL46" s="447"/>
      <c r="AM46" s="448"/>
      <c r="AN46" s="449"/>
      <c r="AO46" s="447">
        <f>IF($X46=0,"",IF('北果入力'!$J35='大果入力'!$J35,MIN('北果入力'!K35,'北果入力'!M35,'大果入力'!K35,'大果入力'!M35),IF('北果入力'!H35&gt;='大果入力'!H35,'北果入力'!M35,'大果入力'!M35)))</f>
        <v>2160</v>
      </c>
      <c r="AP46" s="448"/>
      <c r="AQ46" s="499"/>
      <c r="AR46" s="552">
        <f>ROUND('北果入力'!N35,0)+ROUND('大果入力'!N35,0)</f>
        <v>1810</v>
      </c>
      <c r="AS46" s="553"/>
      <c r="AT46" s="554"/>
      <c r="AU46" s="549" t="str">
        <f>IF('北果入力'!N35=0,IF('大果入力'!N35=0,"",'大果入力'!O35),IF('大果入力'!N35=0,'北果入力'!O35,IF(AR46=0,"",IF('北果入力'!O35='大果入力'!O35,'北果入力'!O35,IF('北果入力'!N35&gt;='大果入力'!N35,'北果入力'!O35&amp;"  "&amp;'大果入力'!O35,'大果入力'!O35&amp;"  "&amp;'北果入力'!O35)))))</f>
        <v>岩手</v>
      </c>
      <c r="AV46" s="550"/>
      <c r="AW46" s="550"/>
      <c r="AX46" s="550"/>
      <c r="AY46" s="551"/>
      <c r="AZ46" s="487" t="str">
        <f>IF(AR46=0,"",IF('北果入力'!N35&gt;='大果入力'!N35,'北果入力'!P35,'大果入力'!P35))</f>
        <v>10kg</v>
      </c>
      <c r="BA46" s="532"/>
      <c r="BB46" s="533"/>
      <c r="BC46" s="558">
        <f>IF(AR46=0,"",IF('北果入力'!$P35='大果入力'!$P35,MAX('北果入力'!Q35,'北果入力'!S35,'大果入力'!Q35,'大果入力'!S35),IF('北果入力'!N35&gt;='大果入力'!N35,'北果入力'!Q35,'大果入力'!Q35)))</f>
        <v>3564</v>
      </c>
      <c r="BD46" s="553"/>
      <c r="BE46" s="554"/>
      <c r="BF46" s="447"/>
      <c r="BG46" s="448"/>
      <c r="BH46" s="449"/>
      <c r="BI46" s="447">
        <f>IF($X46=0,"",IF('北果入力'!$P35='大果入力'!$P35,MIN('北果入力'!Q35,'北果入力'!S35,'大果入力'!Q35,'大果入力'!S35),IF('北果入力'!N35&gt;='大果入力'!N35,'北果入力'!S35,'大果入力'!S35)))</f>
        <v>2484</v>
      </c>
      <c r="BJ46" s="448"/>
      <c r="BK46" s="499"/>
      <c r="BL46" s="221"/>
      <c r="BM46" s="222"/>
      <c r="BN46" s="222"/>
      <c r="BO46" s="226"/>
      <c r="BP46" s="226"/>
      <c r="BQ46" s="226"/>
      <c r="BR46" s="226"/>
      <c r="BS46" s="226"/>
      <c r="BT46" s="228"/>
      <c r="BU46" s="228"/>
      <c r="BV46" s="228"/>
      <c r="BW46" s="230"/>
      <c r="BX46" s="230"/>
      <c r="BY46" s="230"/>
      <c r="BZ46" s="222"/>
      <c r="CA46" s="222"/>
      <c r="CB46" s="222"/>
      <c r="CC46" s="222"/>
      <c r="CD46" s="222"/>
      <c r="CE46" s="222"/>
    </row>
    <row r="47" spans="1:83" ht="18" customHeight="1">
      <c r="A47" s="17" t="str">
        <f>'北果入力'!A36</f>
        <v>新高</v>
      </c>
      <c r="B47" s="5"/>
      <c r="C47" s="6"/>
      <c r="D47" s="517">
        <f>ROUND('北果入力'!B36,0)+ROUND('大果入力'!B36,0)</f>
        <v>4510</v>
      </c>
      <c r="E47" s="444"/>
      <c r="F47" s="445"/>
      <c r="G47" s="472" t="str">
        <f>IF('北果入力'!B36=0,IF('大果入力'!B36=0,"",'大果入力'!C36),IF('大果入力'!B36=0,'北果入力'!C36,IF(D47=0,"",IF('北果入力'!C36='大果入力'!C36,'北果入力'!C36,IF('北果入力'!B36&gt;='大果入力'!B36,'北果入力'!C36&amp;"  "&amp;'大果入力'!C36,'大果入力'!C36&amp;"  "&amp;'北果入力'!C36)))))</f>
        <v>福島</v>
      </c>
      <c r="H47" s="473"/>
      <c r="I47" s="473"/>
      <c r="J47" s="473"/>
      <c r="K47" s="474"/>
      <c r="L47" s="487" t="str">
        <f>IF(D47=0,"",IF('北果入力'!B36&gt;='大果入力'!B36,'北果入力'!D36,'大果入力'!D36))</f>
        <v>10kg</v>
      </c>
      <c r="M47" s="532"/>
      <c r="N47" s="533"/>
      <c r="O47" s="443">
        <f>IF($D47=0,"",IF('北果入力'!$D36='大果入力'!$D36,MAX('北果入力'!E36,'北果入力'!G36,'大果入力'!E36,'大果入力'!G36),IF('北果入力'!B36&gt;='大果入力'!B36,'北果入力'!E36,'大果入力'!E36)))</f>
        <v>5400</v>
      </c>
      <c r="P47" s="444"/>
      <c r="Q47" s="445"/>
      <c r="R47" s="443"/>
      <c r="S47" s="444"/>
      <c r="T47" s="445"/>
      <c r="U47" s="443">
        <f>IF($D47=0,"",IF('北果入力'!$D36='大果入力'!$D36,MIN('北果入力'!E36,'北果入力'!G36,'大果入力'!E36,'大果入力'!G36),IF('北果入力'!B36&gt;='大果入力'!B36,'北果入力'!G36,'大果入力'!G36)))</f>
        <v>3240</v>
      </c>
      <c r="V47" s="444"/>
      <c r="W47" s="446"/>
      <c r="X47" s="484">
        <f>ROUND('北果入力'!H36,0)+ROUND('大果入力'!H36,0)</f>
        <v>600</v>
      </c>
      <c r="Y47" s="485"/>
      <c r="Z47" s="486"/>
      <c r="AA47" s="450" t="str">
        <f>IF('北果入力'!H36=0,IF('大果入力'!H36=0,"",'大果入力'!I36),IF('大果入力'!H36=0,'北果入力'!I36,IF(X47=0,"",IF('北果入力'!I36='大果入力'!I36,'北果入力'!I36,IF('北果入力'!H36&gt;='大果入力'!H36,'北果入力'!I36&amp;"  "&amp;'大果入力'!I36,'大果入力'!I36&amp;"  "&amp;'北果入力'!I36)))))</f>
        <v>福島</v>
      </c>
      <c r="AB47" s="451"/>
      <c r="AC47" s="451"/>
      <c r="AD47" s="451"/>
      <c r="AE47" s="452"/>
      <c r="AF47" s="487" t="str">
        <f>IF(X47=0,"",IF('北果入力'!H36&gt;='大果入力'!H36,'北果入力'!J36,'大果入力'!J36))</f>
        <v>10kg</v>
      </c>
      <c r="AG47" s="532"/>
      <c r="AH47" s="533"/>
      <c r="AI47" s="447">
        <f>IF($X47=0,"",IF('北果入力'!$J36='大果入力'!$J36,MAX('北果入力'!K36,'北果入力'!M36,'大果入力'!K36,'大果入力'!M36),IF('北果入力'!H36&gt;='大果入力'!H36,'北果入力'!K36,'大果入力'!K36)))</f>
        <v>4320</v>
      </c>
      <c r="AJ47" s="448"/>
      <c r="AK47" s="449"/>
      <c r="AL47" s="447"/>
      <c r="AM47" s="448"/>
      <c r="AN47" s="449"/>
      <c r="AO47" s="447">
        <f>IF($X47=0,"",IF('北果入力'!$J36='大果入力'!$J36,MIN('北果入力'!K36,'北果入力'!M36,'大果入力'!K36,'大果入力'!M36),IF('北果入力'!H36&gt;='大果入力'!H36,'北果入力'!M36,'大果入力'!M36)))</f>
        <v>3780</v>
      </c>
      <c r="AP47" s="448"/>
      <c r="AQ47" s="499"/>
      <c r="AR47" s="552">
        <f>ROUND('北果入力'!N36,0)+ROUND('大果入力'!N36,0)</f>
        <v>0</v>
      </c>
      <c r="AS47" s="553"/>
      <c r="AT47" s="554"/>
      <c r="AU47" s="549">
        <f>IF('北果入力'!N36=0,IF('大果入力'!N36=0,"",'大果入力'!O36),IF('大果入力'!N36=0,'北果入力'!O36,IF(AR47=0,"",IF('北果入力'!O36='大果入力'!O36,'北果入力'!O36,IF('北果入力'!N36&gt;='大果入力'!N36,'北果入力'!O36&amp;"  "&amp;'大果入力'!O36,'大果入力'!O36&amp;"  "&amp;'北果入力'!O36)))))</f>
      </c>
      <c r="AV47" s="550"/>
      <c r="AW47" s="550"/>
      <c r="AX47" s="550"/>
      <c r="AY47" s="551"/>
      <c r="AZ47" s="487">
        <f>IF(AR47=0,"",IF('北果入力'!N36&gt;='大果入力'!N36,'北果入力'!P36,'大果入力'!P36))</f>
      </c>
      <c r="BA47" s="532"/>
      <c r="BB47" s="533"/>
      <c r="BC47" s="558">
        <f>IF(AR47=0,"",IF('北果入力'!$P36='大果入力'!$P36,MAX('北果入力'!Q36,'北果入力'!S36,'大果入力'!Q36,'大果入力'!S36),IF('北果入力'!N36&gt;='大果入力'!N36,'北果入力'!Q36,'大果入力'!Q36)))</f>
      </c>
      <c r="BD47" s="553"/>
      <c r="BE47" s="554"/>
      <c r="BF47" s="447"/>
      <c r="BG47" s="448"/>
      <c r="BH47" s="449"/>
      <c r="BI47" s="447">
        <f>IF($X47=0,"",IF('北果入力'!$P36='大果入力'!$P36,MIN('北果入力'!Q36,'北果入力'!S36,'大果入力'!Q36,'大果入力'!S36),IF('北果入力'!N36&gt;='大果入力'!N36,'北果入力'!S36,'大果入力'!S36)))</f>
        <v>0</v>
      </c>
      <c r="BJ47" s="448"/>
      <c r="BK47" s="499"/>
      <c r="BL47" s="221"/>
      <c r="BM47" s="222"/>
      <c r="BN47" s="222"/>
      <c r="BO47" s="226"/>
      <c r="BP47" s="226"/>
      <c r="BQ47" s="226"/>
      <c r="BR47" s="226"/>
      <c r="BS47" s="226"/>
      <c r="BT47" s="228"/>
      <c r="BU47" s="228"/>
      <c r="BV47" s="228"/>
      <c r="BW47" s="230"/>
      <c r="BX47" s="230"/>
      <c r="BY47" s="230"/>
      <c r="BZ47" s="222"/>
      <c r="CA47" s="222"/>
      <c r="CB47" s="222"/>
      <c r="CC47" s="222"/>
      <c r="CD47" s="222"/>
      <c r="CE47" s="222"/>
    </row>
    <row r="48" spans="1:83" ht="18" customHeight="1">
      <c r="A48" s="17" t="str">
        <f>'北果入力'!A37</f>
        <v>新興</v>
      </c>
      <c r="B48" s="5"/>
      <c r="C48" s="6"/>
      <c r="D48" s="517">
        <f>ROUND('北果入力'!B37,0)+ROUND('大果入力'!B37,0)</f>
        <v>3220</v>
      </c>
      <c r="E48" s="444"/>
      <c r="F48" s="445"/>
      <c r="G48" s="472" t="str">
        <f>IF('北果入力'!B37=0,IF('大果入力'!B37=0,"",'大果入力'!C37),IF('大果入力'!B37=0,'北果入力'!C37,IF(D48=0,"",IF('北果入力'!C37='大果入力'!C37,'北果入力'!C37,IF('北果入力'!B37&gt;='大果入力'!B37,'北果入力'!C37&amp;"  "&amp;'大果入力'!C37,'大果入力'!C37&amp;"  "&amp;'北果入力'!C37)))))</f>
        <v>福島</v>
      </c>
      <c r="H48" s="473"/>
      <c r="I48" s="473"/>
      <c r="J48" s="473"/>
      <c r="K48" s="474"/>
      <c r="L48" s="487" t="str">
        <f>IF(D48=0,"",IF('北果入力'!B37&gt;='大果入力'!B37,'北果入力'!D37,'大果入力'!D37))</f>
        <v>10kg</v>
      </c>
      <c r="M48" s="532"/>
      <c r="N48" s="533"/>
      <c r="O48" s="443">
        <f>IF($D48=0,"",IF('北果入力'!$D37='大果入力'!$D37,MAX('北果入力'!E37,'北果入力'!G37,'大果入力'!E37,'大果入力'!G37),IF('北果入力'!B37&gt;='大果入力'!B37,'北果入力'!E37,'大果入力'!E37)))</f>
        <v>5400</v>
      </c>
      <c r="P48" s="444"/>
      <c r="Q48" s="445"/>
      <c r="R48" s="443"/>
      <c r="S48" s="444"/>
      <c r="T48" s="445"/>
      <c r="U48" s="443">
        <f>IF($D48=0,"",IF('北果入力'!$D37='大果入力'!$D37,MIN('北果入力'!E37,'北果入力'!G37,'大果入力'!E37,'大果入力'!G37),IF('北果入力'!B37&gt;='大果入力'!B37,'北果入力'!G37,'大果入力'!G37)))</f>
        <v>3240</v>
      </c>
      <c r="V48" s="444"/>
      <c r="W48" s="446"/>
      <c r="X48" s="484">
        <f>ROUND('北果入力'!H37,0)+ROUND('大果入力'!H37,0)</f>
        <v>600</v>
      </c>
      <c r="Y48" s="485"/>
      <c r="Z48" s="486"/>
      <c r="AA48" s="450" t="str">
        <f>IF('北果入力'!H37=0,IF('大果入力'!H37=0,"",'大果入力'!I37),IF('大果入力'!H37=0,'北果入力'!I37,IF(X48=0,"",IF('北果入力'!I37='大果入力'!I37,'北果入力'!I37,IF('北果入力'!H37&gt;='大果入力'!H37,'北果入力'!I37&amp;"  "&amp;'大果入力'!I37,'大果入力'!I37&amp;"  "&amp;'北果入力'!I37)))))</f>
        <v>福島</v>
      </c>
      <c r="AB48" s="451"/>
      <c r="AC48" s="451"/>
      <c r="AD48" s="451"/>
      <c r="AE48" s="452"/>
      <c r="AF48" s="487" t="str">
        <f>IF(X48=0,"",IF('北果入力'!H37&gt;='大果入力'!H37,'北果入力'!J37,'大果入力'!J37))</f>
        <v>10kg</v>
      </c>
      <c r="AG48" s="532"/>
      <c r="AH48" s="533"/>
      <c r="AI48" s="447">
        <f>IF($X48=0,"",IF('北果入力'!$J37='大果入力'!$J37,MAX('北果入力'!K37,'北果入力'!M37,'大果入力'!K37,'大果入力'!M37),IF('北果入力'!H37&gt;='大果入力'!H37,'北果入力'!K37,'大果入力'!K37)))</f>
        <v>4320</v>
      </c>
      <c r="AJ48" s="448"/>
      <c r="AK48" s="449"/>
      <c r="AL48" s="447"/>
      <c r="AM48" s="448"/>
      <c r="AN48" s="449"/>
      <c r="AO48" s="447">
        <f>IF($X48=0,"",IF('北果入力'!$J37='大果入力'!$J37,MIN('北果入力'!K37,'北果入力'!M37,'大果入力'!K37,'大果入力'!M37),IF('北果入力'!H37&gt;='大果入力'!H37,'北果入力'!M37,'大果入力'!M37)))</f>
        <v>3780</v>
      </c>
      <c r="AP48" s="448"/>
      <c r="AQ48" s="499"/>
      <c r="AR48" s="552">
        <f>ROUND('北果入力'!N37,0)+ROUND('大果入力'!N37,0)</f>
        <v>0</v>
      </c>
      <c r="AS48" s="553"/>
      <c r="AT48" s="554"/>
      <c r="AU48" s="549">
        <f>IF('北果入力'!N37=0,IF('大果入力'!N37=0,"",'大果入力'!O37),IF('大果入力'!N37=0,'北果入力'!O37,IF(AR48=0,"",IF('北果入力'!O37='大果入力'!O37,'北果入力'!O37,IF('北果入力'!N37&gt;='大果入力'!N37,'北果入力'!O37&amp;"  "&amp;'大果入力'!O37,'大果入力'!O37&amp;"  "&amp;'北果入力'!O37)))))</f>
      </c>
      <c r="AV48" s="550"/>
      <c r="AW48" s="550"/>
      <c r="AX48" s="550"/>
      <c r="AY48" s="551"/>
      <c r="AZ48" s="487">
        <f>IF(AR48=0,"",IF('北果入力'!N37&gt;='大果入力'!N37,'北果入力'!P37,'大果入力'!P37))</f>
      </c>
      <c r="BA48" s="532"/>
      <c r="BB48" s="533"/>
      <c r="BC48" s="558">
        <f>IF(AR48=0,"",IF('北果入力'!$P37='大果入力'!$P37,MAX('北果入力'!Q37,'北果入力'!S37,'大果入力'!Q37,'大果入力'!S37),IF('北果入力'!N37&gt;='大果入力'!N37,'北果入力'!Q37,'大果入力'!Q37)))</f>
      </c>
      <c r="BD48" s="553"/>
      <c r="BE48" s="554"/>
      <c r="BF48" s="447"/>
      <c r="BG48" s="448"/>
      <c r="BH48" s="449"/>
      <c r="BI48" s="447">
        <f>IF($X48=0,"",IF('北果入力'!$P37='大果入力'!$P37,MIN('北果入力'!Q37,'北果入力'!S37,'大果入力'!Q37,'大果入力'!S37),IF('北果入力'!N37&gt;='大果入力'!N37,'北果入力'!S37,'大果入力'!S37)))</f>
        <v>0</v>
      </c>
      <c r="BJ48" s="448"/>
      <c r="BK48" s="499"/>
      <c r="BL48" s="221"/>
      <c r="BM48" s="222"/>
      <c r="BN48" s="222"/>
      <c r="BO48" s="226"/>
      <c r="BP48" s="226"/>
      <c r="BQ48" s="226"/>
      <c r="BR48" s="226"/>
      <c r="BS48" s="226"/>
      <c r="BT48" s="228"/>
      <c r="BU48" s="228"/>
      <c r="BV48" s="228"/>
      <c r="BW48" s="230"/>
      <c r="BX48" s="230"/>
      <c r="BY48" s="230"/>
      <c r="BZ48" s="222"/>
      <c r="CA48" s="222"/>
      <c r="CB48" s="222"/>
      <c r="CC48" s="222"/>
      <c r="CD48" s="222"/>
      <c r="CE48" s="222"/>
    </row>
    <row r="49" spans="1:83" ht="18" customHeight="1">
      <c r="A49" s="17" t="str">
        <f>'北果入力'!A38</f>
        <v>富有柿</v>
      </c>
      <c r="B49" s="5"/>
      <c r="C49" s="6"/>
      <c r="D49" s="517">
        <f>ROUND('北果入力'!B38,0)+ROUND('大果入力'!B38,0)</f>
        <v>0</v>
      </c>
      <c r="E49" s="444"/>
      <c r="F49" s="445"/>
      <c r="G49" s="472">
        <f>IF('北果入力'!B38=0,IF('大果入力'!B38=0,"",'大果入力'!C38),IF('大果入力'!B38=0,'北果入力'!C38,IF(D49=0,"",IF('北果入力'!C38='大果入力'!C38,'北果入力'!C38,IF('北果入力'!B38&gt;='大果入力'!B38,'北果入力'!C38&amp;"  "&amp;'大果入力'!C38,'大果入力'!C38&amp;"  "&amp;'北果入力'!C38)))))</f>
      </c>
      <c r="H49" s="473"/>
      <c r="I49" s="473"/>
      <c r="J49" s="473"/>
      <c r="K49" s="474"/>
      <c r="L49" s="487">
        <f>IF(D49=0,"",IF('北果入力'!B38&gt;='大果入力'!B38,'北果入力'!D38,'大果入力'!D38))</f>
      </c>
      <c r="M49" s="532"/>
      <c r="N49" s="533"/>
      <c r="O49" s="443">
        <f>IF($D49=0,"",IF('北果入力'!$D38='大果入力'!$D38,MAX('北果入力'!E38,'北果入力'!G38,'大果入力'!E38,'大果入力'!G38),IF('北果入力'!B38&gt;='大果入力'!B38,'北果入力'!E38,'大果入力'!E38)))</f>
      </c>
      <c r="P49" s="444"/>
      <c r="Q49" s="445"/>
      <c r="R49" s="443"/>
      <c r="S49" s="444"/>
      <c r="T49" s="445"/>
      <c r="U49" s="443">
        <f>IF($D49=0,"",IF('北果入力'!$D38='大果入力'!$D38,MIN('北果入力'!E38,'北果入力'!G38,'大果入力'!E38,'大果入力'!G38),IF('北果入力'!B38&gt;='大果入力'!B38,'北果入力'!G38,'大果入力'!G38)))</f>
      </c>
      <c r="V49" s="444"/>
      <c r="W49" s="446"/>
      <c r="X49" s="484">
        <f>ROUND('北果入力'!H38,0)+ROUND('大果入力'!H38,0)</f>
        <v>2390</v>
      </c>
      <c r="Y49" s="485"/>
      <c r="Z49" s="486"/>
      <c r="AA49" s="450" t="str">
        <f>IF('北果入力'!H38=0,IF('大果入力'!H38=0,"",'大果入力'!I38),IF('大果入力'!H38=0,'北果入力'!I38,IF(X49=0,"",IF('北果入力'!I38='大果入力'!I38,'北果入力'!I38,IF('北果入力'!H38&gt;='大果入力'!H38,'北果入力'!I38&amp;"  "&amp;'大果入力'!I38,'大果入力'!I38&amp;"  "&amp;'北果入力'!I38)))))</f>
        <v>福岡</v>
      </c>
      <c r="AB49" s="451"/>
      <c r="AC49" s="451"/>
      <c r="AD49" s="451"/>
      <c r="AE49" s="452"/>
      <c r="AF49" s="487" t="str">
        <f>IF(X49=0,"",IF('北果入力'!H38&gt;='大果入力'!H38,'北果入力'!J38,'大果入力'!J38))</f>
        <v>10kg</v>
      </c>
      <c r="AG49" s="532"/>
      <c r="AH49" s="533"/>
      <c r="AI49" s="447">
        <f>IF($X49=0,"",IF('北果入力'!$J38='大果入力'!$J38,MAX('北果入力'!K38,'北果入力'!M38,'大果入力'!K38,'大果入力'!M38),IF('北果入力'!H38&gt;='大果入力'!H38,'北果入力'!K38,'大果入力'!K38)))</f>
        <v>4644</v>
      </c>
      <c r="AJ49" s="448"/>
      <c r="AK49" s="449"/>
      <c r="AL49" s="447"/>
      <c r="AM49" s="448"/>
      <c r="AN49" s="449"/>
      <c r="AO49" s="447">
        <f>IF($X49=0,"",IF('北果入力'!$J38='大果入力'!$J38,MIN('北果入力'!K38,'北果入力'!M38,'大果入力'!K38,'大果入力'!M38),IF('北果入力'!H38&gt;='大果入力'!H38,'北果入力'!M38,'大果入力'!M38)))</f>
        <v>2376</v>
      </c>
      <c r="AP49" s="448"/>
      <c r="AQ49" s="499"/>
      <c r="AR49" s="552">
        <f>ROUND('北果入力'!N38,0)+ROUND('大果入力'!N38,0)</f>
        <v>0</v>
      </c>
      <c r="AS49" s="553"/>
      <c r="AT49" s="554"/>
      <c r="AU49" s="549">
        <f>IF('北果入力'!N38=0,IF('大果入力'!N38=0,"",'大果入力'!O38),IF('大果入力'!N38=0,'北果入力'!O38,IF(AR49=0,"",IF('北果入力'!O38='大果入力'!O38,'北果入力'!O38,IF('北果入力'!N38&gt;='大果入力'!N38,'北果入力'!O38&amp;"  "&amp;'大果入力'!O38,'大果入力'!O38&amp;"  "&amp;'北果入力'!O38)))))</f>
      </c>
      <c r="AV49" s="550"/>
      <c r="AW49" s="550"/>
      <c r="AX49" s="550"/>
      <c r="AY49" s="551"/>
      <c r="AZ49" s="487">
        <f>IF(AR49=0,"",IF('北果入力'!N38&gt;='大果入力'!N38,'北果入力'!P38,'大果入力'!P38))</f>
      </c>
      <c r="BA49" s="532"/>
      <c r="BB49" s="533"/>
      <c r="BC49" s="558">
        <f>IF(AR49=0,"",IF('北果入力'!$P38='大果入力'!$P38,MAX('北果入力'!Q38,'北果入力'!S38,'大果入力'!Q38,'大果入力'!S38),IF('北果入力'!N38&gt;='大果入力'!N38,'北果入力'!Q38,'大果入力'!Q38)))</f>
      </c>
      <c r="BD49" s="553"/>
      <c r="BE49" s="554"/>
      <c r="BF49" s="447"/>
      <c r="BG49" s="448"/>
      <c r="BH49" s="449"/>
      <c r="BI49" s="447">
        <f>IF($X49=0,"",IF('北果入力'!$P38='大果入力'!$P38,MIN('北果入力'!Q38,'北果入力'!S38,'大果入力'!Q38,'大果入力'!S38),IF('北果入力'!N38&gt;='大果入力'!N38,'北果入力'!S38,'大果入力'!S38)))</f>
        <v>0</v>
      </c>
      <c r="BJ49" s="448"/>
      <c r="BK49" s="499"/>
      <c r="BL49" s="221"/>
      <c r="BM49" s="222"/>
      <c r="BN49" s="222"/>
      <c r="BO49" s="226"/>
      <c r="BP49" s="226"/>
      <c r="BQ49" s="226"/>
      <c r="BR49" s="226"/>
      <c r="BS49" s="226"/>
      <c r="BT49" s="228"/>
      <c r="BU49" s="228"/>
      <c r="BV49" s="228"/>
      <c r="BW49" s="230"/>
      <c r="BX49" s="230"/>
      <c r="BY49" s="230"/>
      <c r="BZ49" s="222"/>
      <c r="CA49" s="222"/>
      <c r="CB49" s="222"/>
      <c r="CC49" s="222"/>
      <c r="CD49" s="222"/>
      <c r="CE49" s="222"/>
    </row>
    <row r="50" spans="1:83" ht="18" customHeight="1">
      <c r="A50" s="17" t="str">
        <f>'北果入力'!A39</f>
        <v>平たね無柿</v>
      </c>
      <c r="B50" s="5"/>
      <c r="C50" s="6"/>
      <c r="D50" s="517">
        <f>ROUND('北果入力'!B39,0)+ROUND('大果入力'!B39,0)</f>
        <v>893</v>
      </c>
      <c r="E50" s="444"/>
      <c r="F50" s="445"/>
      <c r="G50" s="472" t="str">
        <f>IF('北果入力'!B39=0,IF('大果入力'!B39=0,"",'大果入力'!C39),IF('大果入力'!B39=0,'北果入力'!C39,IF(D50=0,"",IF('北果入力'!C39='大果入力'!C39,'北果入力'!C39,IF('北果入力'!B39&gt;='大果入力'!B39,'北果入力'!C39&amp;"  "&amp;'大果入力'!C39,'大果入力'!C39&amp;"  "&amp;'北果入力'!C39)))))</f>
        <v>和歌山  奈良</v>
      </c>
      <c r="H50" s="473"/>
      <c r="I50" s="473"/>
      <c r="J50" s="473"/>
      <c r="K50" s="474"/>
      <c r="L50" s="487" t="str">
        <f>IF(D50=0,"",IF('北果入力'!B39&gt;='大果入力'!B39,'北果入力'!D39,'大果入力'!D39))</f>
        <v>7.5kg</v>
      </c>
      <c r="M50" s="532"/>
      <c r="N50" s="533"/>
      <c r="O50" s="443">
        <f>IF($D50=0,"",IF('北果入力'!$D39='大果入力'!$D39,MAX('北果入力'!E39,'北果入力'!G39,'大果入力'!E39,'大果入力'!G39),IF('北果入力'!B39&gt;='大果入力'!B39,'北果入力'!E39,'大果入力'!E39)))</f>
        <v>1728</v>
      </c>
      <c r="P50" s="444"/>
      <c r="Q50" s="445"/>
      <c r="R50" s="443"/>
      <c r="S50" s="444"/>
      <c r="T50" s="445"/>
      <c r="U50" s="443">
        <f>IF($D50=0,"",IF('北果入力'!$D39='大果入力'!$D39,MIN('北果入力'!E39,'北果入力'!G39,'大果入力'!E39,'大果入力'!G39),IF('北果入力'!B39&gt;='大果入力'!B39,'北果入力'!G39,'大果入力'!G39)))</f>
        <v>648</v>
      </c>
      <c r="V50" s="444"/>
      <c r="W50" s="446"/>
      <c r="X50" s="484">
        <f>ROUND('北果入力'!H39,0)+ROUND('大果入力'!H39,0)</f>
        <v>16663</v>
      </c>
      <c r="Y50" s="485"/>
      <c r="Z50" s="486"/>
      <c r="AA50" s="450" t="str">
        <f>IF('北果入力'!H39=0,IF('大果入力'!H39=0,"",'大果入力'!I39),IF('大果入力'!H39=0,'北果入力'!I39,IF(X50=0,"",IF('北果入力'!I39='大果入力'!I39,'北果入力'!I39,IF('北果入力'!H39&gt;='大果入力'!H39,'北果入力'!I39&amp;"  "&amp;'大果入力'!I39,'大果入力'!I39&amp;"  "&amp;'北果入力'!I39)))))</f>
        <v>奈良  和歌山</v>
      </c>
      <c r="AB50" s="451"/>
      <c r="AC50" s="451"/>
      <c r="AD50" s="451"/>
      <c r="AE50" s="452"/>
      <c r="AF50" s="487" t="str">
        <f>IF(X50=0,"",IF('北果入力'!H39&gt;='大果入力'!H39,'北果入力'!J39,'大果入力'!J39))</f>
        <v>7.5kg</v>
      </c>
      <c r="AG50" s="532"/>
      <c r="AH50" s="533"/>
      <c r="AI50" s="447">
        <f>IF($X50=0,"",IF('北果入力'!$J39='大果入力'!$J39,MAX('北果入力'!K39,'北果入力'!M39,'大果入力'!K39,'大果入力'!M39),IF('北果入力'!H39&gt;='大果入力'!H39,'北果入力'!K39,'大果入力'!K39)))</f>
        <v>2376</v>
      </c>
      <c r="AJ50" s="448"/>
      <c r="AK50" s="449"/>
      <c r="AL50" s="447"/>
      <c r="AM50" s="448"/>
      <c r="AN50" s="449"/>
      <c r="AO50" s="447">
        <f>IF($X50=0,"",IF('北果入力'!$J39='大果入力'!$J39,MIN('北果入力'!K39,'北果入力'!M39,'大果入力'!K39,'大果入力'!M39),IF('北果入力'!H39&gt;='大果入力'!H39,'北果入力'!M39,'大果入力'!M39)))</f>
        <v>864</v>
      </c>
      <c r="AP50" s="448"/>
      <c r="AQ50" s="499"/>
      <c r="AR50" s="552">
        <f>ROUND('北果入力'!N39,0)+ROUND('大果入力'!N39,0)</f>
        <v>1230</v>
      </c>
      <c r="AS50" s="553"/>
      <c r="AT50" s="554"/>
      <c r="AU50" s="549" t="str">
        <f>IF('北果入力'!N39=0,IF('大果入力'!N39=0,"",'大果入力'!O39),IF('大果入力'!N39=0,'北果入力'!O39,IF(AR50=0,"",IF('北果入力'!O39='大果入力'!O39,'北果入力'!O39,IF('北果入力'!N39&gt;='大果入力'!N39,'北果入力'!O39&amp;"  "&amp;'大果入力'!O39,'大果入力'!O39&amp;"  "&amp;'北果入力'!O39)))))</f>
        <v>奈良</v>
      </c>
      <c r="AV50" s="550"/>
      <c r="AW50" s="550"/>
      <c r="AX50" s="550"/>
      <c r="AY50" s="551"/>
      <c r="AZ50" s="487" t="str">
        <f>IF(AR50=0,"",IF('北果入力'!N39&gt;='大果入力'!N39,'北果入力'!P39,'大果入力'!P39))</f>
        <v>7.5kg</v>
      </c>
      <c r="BA50" s="532"/>
      <c r="BB50" s="533"/>
      <c r="BC50" s="558">
        <f>IF(AR50=0,"",IF('北果入力'!$P39='大果入力'!$P39,MAX('北果入力'!Q39,'北果入力'!S39,'大果入力'!Q39,'大果入力'!S39),IF('北果入力'!N39&gt;='大果入力'!N39,'北果入力'!Q39,'大果入力'!Q39)))</f>
        <v>2376</v>
      </c>
      <c r="BD50" s="553"/>
      <c r="BE50" s="554"/>
      <c r="BF50" s="447"/>
      <c r="BG50" s="448"/>
      <c r="BH50" s="449"/>
      <c r="BI50" s="447">
        <f>IF($X50=0,"",IF('北果入力'!$P39='大果入力'!$P39,MIN('北果入力'!Q39,'北果入力'!S39,'大果入力'!Q39,'大果入力'!S39),IF('北果入力'!N39&gt;='大果入力'!N39,'北果入力'!S39,'大果入力'!S39)))</f>
        <v>1296</v>
      </c>
      <c r="BJ50" s="448"/>
      <c r="BK50" s="499"/>
      <c r="BL50" s="221"/>
      <c r="BM50" s="222"/>
      <c r="BN50" s="222"/>
      <c r="BO50" s="226"/>
      <c r="BP50" s="226"/>
      <c r="BQ50" s="226"/>
      <c r="BR50" s="226"/>
      <c r="BS50" s="226"/>
      <c r="BT50" s="228"/>
      <c r="BU50" s="228"/>
      <c r="BV50" s="228"/>
      <c r="BW50" s="230"/>
      <c r="BX50" s="230"/>
      <c r="BY50" s="230"/>
      <c r="BZ50" s="222"/>
      <c r="CA50" s="222"/>
      <c r="CB50" s="222"/>
      <c r="CC50" s="222"/>
      <c r="CD50" s="222"/>
      <c r="CE50" s="222"/>
    </row>
    <row r="51" spans="1:83" ht="18" customHeight="1">
      <c r="A51" s="17" t="str">
        <f>'北果入力'!A40</f>
        <v>ピオーネ</v>
      </c>
      <c r="B51" s="5"/>
      <c r="C51" s="6"/>
      <c r="D51" s="517">
        <f>ROUND('北果入力'!B40,0)+ROUND('大果入力'!B40,0)</f>
        <v>0</v>
      </c>
      <c r="E51" s="444"/>
      <c r="F51" s="445"/>
      <c r="G51" s="472">
        <f>IF('北果入力'!B40=0,IF('大果入力'!B40=0,"",'大果入力'!C40),IF('大果入力'!B40=0,'北果入力'!C40,IF(D51=0,"",IF('北果入力'!C40='大果入力'!C40,'北果入力'!C40,IF('北果入力'!B40&gt;='大果入力'!B40,'北果入力'!C40&amp;"  "&amp;'大果入力'!C40,'大果入力'!C40&amp;"  "&amp;'北果入力'!C40)))))</f>
      </c>
      <c r="H51" s="473"/>
      <c r="I51" s="473"/>
      <c r="J51" s="473"/>
      <c r="K51" s="474"/>
      <c r="L51" s="487">
        <f>IF(D51=0,"",IF('北果入力'!B40&gt;='大果入力'!B40,'北果入力'!D40,'大果入力'!D40))</f>
      </c>
      <c r="M51" s="532"/>
      <c r="N51" s="533"/>
      <c r="O51" s="443">
        <f>IF($D51=0,"",IF('北果入力'!$D40='大果入力'!$D40,MAX('北果入力'!E40,'北果入力'!G40,'大果入力'!E40,'大果入力'!G40),IF('北果入力'!B40&gt;='大果入力'!B40,'北果入力'!E40,'大果入力'!E40)))</f>
      </c>
      <c r="P51" s="444"/>
      <c r="Q51" s="445"/>
      <c r="R51" s="443"/>
      <c r="S51" s="444"/>
      <c r="T51" s="445"/>
      <c r="U51" s="443">
        <f>IF($D51=0,"",IF('北果入力'!$D40='大果入力'!$D40,MIN('北果入力'!E40,'北果入力'!G40,'大果入力'!E40,'大果入力'!G40),IF('北果入力'!B40&gt;='大果入力'!B40,'北果入力'!G40,'大果入力'!G40)))</f>
      </c>
      <c r="V51" s="444"/>
      <c r="W51" s="446"/>
      <c r="X51" s="484">
        <f>ROUND('北果入力'!H40,0)+ROUND('大果入力'!H40,0)</f>
        <v>993</v>
      </c>
      <c r="Y51" s="485"/>
      <c r="Z51" s="486"/>
      <c r="AA51" s="450" t="str">
        <f>IF('北果入力'!H40=0,IF('大果入力'!H40=0,"",'大果入力'!I40),IF('大果入力'!H40=0,'北果入力'!I40,IF(X51=0,"",IF('北果入力'!I40='大果入力'!I40,'北果入力'!I40,IF('北果入力'!H40&gt;='大果入力'!H40,'北果入力'!I40&amp;"  "&amp;'大果入力'!I40,'大果入力'!I40&amp;"  "&amp;'北果入力'!I40)))))</f>
        <v>岡山</v>
      </c>
      <c r="AB51" s="451"/>
      <c r="AC51" s="451"/>
      <c r="AD51" s="451"/>
      <c r="AE51" s="452"/>
      <c r="AF51" s="487" t="str">
        <f>IF(X51=0,"",IF('北果入力'!H40&gt;='大果入力'!H40,'北果入力'!J40,'大果入力'!J40))</f>
        <v>5kg</v>
      </c>
      <c r="AG51" s="532"/>
      <c r="AH51" s="533"/>
      <c r="AI51" s="447">
        <f>IF($X51=0,"",IF('北果入力'!$J40='大果入力'!$J40,MAX('北果入力'!K40,'北果入力'!M40,'大果入力'!K40,'大果入力'!M40),IF('北果入力'!H40&gt;='大果入力'!H40,'北果入力'!K40,'大果入力'!K40)))</f>
        <v>7020</v>
      </c>
      <c r="AJ51" s="448"/>
      <c r="AK51" s="449"/>
      <c r="AL51" s="447"/>
      <c r="AM51" s="448"/>
      <c r="AN51" s="449"/>
      <c r="AO51" s="447">
        <f>IF($X51=0,"",IF('北果入力'!$J40='大果入力'!$J40,MIN('北果入力'!K40,'北果入力'!M40,'大果入力'!K40,'大果入力'!M40),IF('北果入力'!H40&gt;='大果入力'!H40,'北果入力'!M40,'大果入力'!M40)))</f>
        <v>4860</v>
      </c>
      <c r="AP51" s="448"/>
      <c r="AQ51" s="499"/>
      <c r="AR51" s="552">
        <f>ROUND('北果入力'!N40,0)+ROUND('大果入力'!N40,0)</f>
        <v>265</v>
      </c>
      <c r="AS51" s="553"/>
      <c r="AT51" s="554"/>
      <c r="AU51" s="549" t="str">
        <f>IF('北果入力'!N40=0,IF('大果入力'!N40=0,"",'大果入力'!O40),IF('大果入力'!N40=0,'北果入力'!O40,IF(AR51=0,"",IF('北果入力'!O40='大果入力'!O40,'北果入力'!O40,IF('北果入力'!N40&gt;='大果入力'!N40,'北果入力'!O40&amp;"  "&amp;'大果入力'!O40,'大果入力'!O40&amp;"  "&amp;'北果入力'!O40)))))</f>
        <v>岡山</v>
      </c>
      <c r="AV51" s="550"/>
      <c r="AW51" s="550"/>
      <c r="AX51" s="550"/>
      <c r="AY51" s="551"/>
      <c r="AZ51" s="487" t="str">
        <f>IF(AR51=0,"",IF('北果入力'!N40&gt;='大果入力'!N40,'北果入力'!P40,'大果入力'!P40))</f>
        <v>5kg</v>
      </c>
      <c r="BA51" s="532"/>
      <c r="BB51" s="533"/>
      <c r="BC51" s="558">
        <f>IF(AR51=0,"",IF('北果入力'!$P40='大果入力'!$P40,MAX('北果入力'!Q40,'北果入力'!S40,'大果入力'!Q40,'大果入力'!S40),IF('北果入力'!N40&gt;='大果入力'!N40,'北果入力'!Q40,'大果入力'!Q40)))</f>
        <v>10800</v>
      </c>
      <c r="BD51" s="553"/>
      <c r="BE51" s="554"/>
      <c r="BF51" s="447"/>
      <c r="BG51" s="448"/>
      <c r="BH51" s="449"/>
      <c r="BI51" s="447">
        <f>IF($X51=0,"",IF('北果入力'!$P40='大果入力'!$P40,MIN('北果入力'!Q40,'北果入力'!S40,'大果入力'!Q40,'大果入力'!S40),IF('北果入力'!N40&gt;='大果入力'!N40,'北果入力'!S40,'大果入力'!S40)))</f>
        <v>5940</v>
      </c>
      <c r="BJ51" s="448"/>
      <c r="BK51" s="499"/>
      <c r="BL51" s="221"/>
      <c r="BM51" s="222"/>
      <c r="BN51" s="222"/>
      <c r="BO51" s="226"/>
      <c r="BP51" s="226"/>
      <c r="BQ51" s="226"/>
      <c r="BR51" s="226"/>
      <c r="BS51" s="226"/>
      <c r="BT51" s="228"/>
      <c r="BU51" s="228"/>
      <c r="BV51" s="228"/>
      <c r="BW51" s="230"/>
      <c r="BX51" s="230"/>
      <c r="BY51" s="230"/>
      <c r="BZ51" s="222"/>
      <c r="CA51" s="222"/>
      <c r="CB51" s="222"/>
      <c r="CC51" s="222"/>
      <c r="CD51" s="222"/>
      <c r="CE51" s="222"/>
    </row>
    <row r="52" spans="1:83" ht="18" customHeight="1">
      <c r="A52" s="17" t="str">
        <f>'北果入力'!A41</f>
        <v>温室メロン</v>
      </c>
      <c r="B52" s="5"/>
      <c r="C52" s="6"/>
      <c r="D52" s="517">
        <f>ROUND('北果入力'!B41,0)+ROUND('大果入力'!B41,0)</f>
        <v>0</v>
      </c>
      <c r="E52" s="444"/>
      <c r="F52" s="445"/>
      <c r="G52" s="472">
        <f>IF('北果入力'!B41=0,IF('大果入力'!B41=0,"",'大果入力'!C41),IF('大果入力'!B41=0,'北果入力'!C41,IF(D52=0,"",IF('北果入力'!C41='大果入力'!C41,'北果入力'!C41,IF('北果入力'!B41&gt;='大果入力'!B41,'北果入力'!C41&amp;"  "&amp;'大果入力'!C41,'大果入力'!C41&amp;"  "&amp;'北果入力'!C41)))))</f>
      </c>
      <c r="H52" s="473"/>
      <c r="I52" s="473"/>
      <c r="J52" s="473"/>
      <c r="K52" s="474"/>
      <c r="L52" s="487">
        <f>IF(D52=0,"",IF('北果入力'!B41&gt;='大果入力'!B41,'北果入力'!D41,'大果入力'!D41))</f>
      </c>
      <c r="M52" s="532"/>
      <c r="N52" s="533"/>
      <c r="O52" s="443">
        <f>IF($D52=0,"",IF('北果入力'!$D41='大果入力'!$D41,MAX('北果入力'!E41,'北果入力'!G41,'大果入力'!E41,'大果入力'!G41),IF('北果入力'!B41&gt;='大果入力'!B41,'北果入力'!E41,'大果入力'!E41)))</f>
      </c>
      <c r="P52" s="444"/>
      <c r="Q52" s="445"/>
      <c r="R52" s="443"/>
      <c r="S52" s="444"/>
      <c r="T52" s="445"/>
      <c r="U52" s="443">
        <f>IF($D52=0,"",IF('北果入力'!$D41='大果入力'!$D41,MIN('北果入力'!E41,'北果入力'!G41,'大果入力'!E41,'大果入力'!G41),IF('北果入力'!B41&gt;='大果入力'!B41,'北果入力'!G41,'大果入力'!G41)))</f>
      </c>
      <c r="V52" s="444"/>
      <c r="W52" s="446"/>
      <c r="X52" s="484">
        <f>ROUND('北果入力'!H41,0)+ROUND('大果入力'!H41,0)</f>
        <v>1728</v>
      </c>
      <c r="Y52" s="485"/>
      <c r="Z52" s="486"/>
      <c r="AA52" s="450" t="str">
        <f>IF('北果入力'!H41=0,IF('大果入力'!H41=0,"",'大果入力'!I41),IF('大果入力'!H41=0,'北果入力'!I41,IF(X52=0,"",IF('北果入力'!I41='大果入力'!I41,'北果入力'!I41,IF('北果入力'!H41&gt;='大果入力'!H41,'北果入力'!I41&amp;"  "&amp;'大果入力'!I41,'大果入力'!I41&amp;"  "&amp;'北果入力'!I41)))))</f>
        <v>長崎  島根</v>
      </c>
      <c r="AB52" s="451"/>
      <c r="AC52" s="451"/>
      <c r="AD52" s="451"/>
      <c r="AE52" s="452"/>
      <c r="AF52" s="487" t="str">
        <f>IF(X52=0,"",IF('北果入力'!H41&gt;='大果入力'!H41,'北果入力'!J41,'大果入力'!J41))</f>
        <v>8kg</v>
      </c>
      <c r="AG52" s="532"/>
      <c r="AH52" s="533"/>
      <c r="AI52" s="447">
        <f>IF($X52=0,"",IF('北果入力'!$J41='大果入力'!$J41,MAX('北果入力'!K41,'北果入力'!M41,'大果入力'!K41,'大果入力'!M41),IF('北果入力'!H41&gt;='大果入力'!H41,'北果入力'!K41,'大果入力'!K41)))</f>
        <v>15120</v>
      </c>
      <c r="AJ52" s="448"/>
      <c r="AK52" s="449"/>
      <c r="AL52" s="447"/>
      <c r="AM52" s="448"/>
      <c r="AN52" s="449"/>
      <c r="AO52" s="447">
        <f>IF($X52=0,"",IF('北果入力'!$J41='大果入力'!$J41,MIN('北果入力'!K41,'北果入力'!M41,'大果入力'!K41,'大果入力'!M41),IF('北果入力'!H41&gt;='大果入力'!H41,'北果入力'!M41,'大果入力'!M41)))</f>
        <v>2268</v>
      </c>
      <c r="AP52" s="448"/>
      <c r="AQ52" s="499"/>
      <c r="AR52" s="552">
        <f>ROUND('北果入力'!N41,0)+ROUND('大果入力'!N41,0)</f>
        <v>1193</v>
      </c>
      <c r="AS52" s="553"/>
      <c r="AT52" s="554"/>
      <c r="AU52" s="549" t="str">
        <f>IF('北果入力'!N41=0,IF('大果入力'!N41=0,"",'大果入力'!O41),IF('大果入力'!N41=0,'北果入力'!O41,IF(AR52=0,"",IF('北果入力'!O41='大果入力'!O41,'北果入力'!O41,IF('北果入力'!N41&gt;='大果入力'!N41,'北果入力'!O41&amp;"  "&amp;'大果入力'!O41,'大果入力'!O41&amp;"  "&amp;'北果入力'!O41)))))</f>
        <v>島根  静岡</v>
      </c>
      <c r="AV52" s="550"/>
      <c r="AW52" s="550"/>
      <c r="AX52" s="550"/>
      <c r="AY52" s="551"/>
      <c r="AZ52" s="487" t="str">
        <f>IF(AR52=0,"",IF('北果入力'!N41&gt;='大果入力'!N41,'北果入力'!P41,'大果入力'!P41))</f>
        <v>8kg</v>
      </c>
      <c r="BA52" s="532"/>
      <c r="BB52" s="533"/>
      <c r="BC52" s="558">
        <f>IF(AR52=0,"",IF('北果入力'!$P41='大果入力'!$P41,MAX('北果入力'!Q41,'北果入力'!S41,'大果入力'!Q41,'大果入力'!S41),IF('北果入力'!N41&gt;='大果入力'!N41,'北果入力'!Q41,'大果入力'!Q41)))</f>
        <v>10800</v>
      </c>
      <c r="BD52" s="553"/>
      <c r="BE52" s="554"/>
      <c r="BF52" s="447"/>
      <c r="BG52" s="448"/>
      <c r="BH52" s="449"/>
      <c r="BI52" s="447">
        <f>IF($X52=0,"",IF('北果入力'!$P41='大果入力'!$P41,MIN('北果入力'!Q41,'北果入力'!S41,'大果入力'!Q41,'大果入力'!S41),IF('北果入力'!N41&gt;='大果入力'!N41,'北果入力'!S41,'大果入力'!S41)))</f>
        <v>2268</v>
      </c>
      <c r="BJ52" s="448"/>
      <c r="BK52" s="499"/>
      <c r="BL52" s="221"/>
      <c r="BM52" s="222"/>
      <c r="BN52" s="222"/>
      <c r="BO52" s="226"/>
      <c r="BP52" s="226"/>
      <c r="BQ52" s="226"/>
      <c r="BR52" s="226"/>
      <c r="BS52" s="226"/>
      <c r="BT52" s="228"/>
      <c r="BU52" s="228"/>
      <c r="BV52" s="228"/>
      <c r="BW52" s="230"/>
      <c r="BX52" s="230"/>
      <c r="BY52" s="230"/>
      <c r="BZ52" s="222"/>
      <c r="CA52" s="222"/>
      <c r="CB52" s="222"/>
      <c r="CC52" s="222"/>
      <c r="CD52" s="222"/>
      <c r="CE52" s="222"/>
    </row>
    <row r="53" spans="1:83" ht="18" customHeight="1" thickBot="1">
      <c r="A53" s="18" t="str">
        <f>'北果入力'!A42</f>
        <v>くり</v>
      </c>
      <c r="B53" s="3"/>
      <c r="C53" s="4"/>
      <c r="D53" s="571">
        <f>ROUND('北果入力'!B42,0)+ROUND('大果入力'!B42,0)</f>
        <v>43</v>
      </c>
      <c r="E53" s="572"/>
      <c r="F53" s="573"/>
      <c r="G53" s="475" t="str">
        <f>IF('北果入力'!B42=0,IF('大果入力'!B42=0,"",'大果入力'!C42),IF('大果入力'!B42=0,'北果入力'!C42,IF(D53=0,"",IF('北果入力'!C42='大果入力'!C42,'北果入力'!C42,IF('北果入力'!B42&gt;='大果入力'!B42,'北果入力'!C42&amp;"  "&amp;'大果入力'!C42,'大果入力'!C42&amp;"  "&amp;'北果入力'!C42)))))</f>
        <v>茨城</v>
      </c>
      <c r="H53" s="476"/>
      <c r="I53" s="476"/>
      <c r="J53" s="476"/>
      <c r="K53" s="477"/>
      <c r="L53" s="577" t="str">
        <f>IF(D53=0,"",IF('北果入力'!B42&gt;='大果入力'!B42,'北果入力'!D42,'大果入力'!D42))</f>
        <v>1kg</v>
      </c>
      <c r="M53" s="578"/>
      <c r="N53" s="579"/>
      <c r="O53" s="581">
        <f>IF($D53=0,"",IF('北果入力'!$D42='大果入力'!$D42,MAX('北果入力'!E42,'北果入力'!G42,'大果入力'!E42,'大果入力'!G42),IF('北果入力'!B42&gt;='大果入力'!B42,'北果入力'!E42,'大果入力'!E42)))</f>
        <v>756</v>
      </c>
      <c r="P53" s="572"/>
      <c r="Q53" s="573"/>
      <c r="R53" s="581"/>
      <c r="S53" s="572"/>
      <c r="T53" s="573"/>
      <c r="U53" s="581">
        <f>IF($D53=0,"",IF('北果入力'!$D42='大果入力'!$D42,MIN('北果入力'!E42,'北果入力'!G42,'大果入力'!E42,'大果入力'!G42),IF('北果入力'!B42&gt;='大果入力'!B42,'北果入力'!G42,'大果入力'!G42)))</f>
        <v>648</v>
      </c>
      <c r="V53" s="572"/>
      <c r="W53" s="582"/>
      <c r="X53" s="574">
        <f>ROUND('北果入力'!H42,0)+ROUND('大果入力'!H42,0)</f>
        <v>1180</v>
      </c>
      <c r="Y53" s="575"/>
      <c r="Z53" s="576"/>
      <c r="AA53" s="583" t="str">
        <f>IF('北果入力'!H42=0,IF('大果入力'!H42=0,"",'大果入力'!I42),IF('大果入力'!H42=0,'北果入力'!I42,IF(X53=0,"",IF('北果入力'!I42='大果入力'!I42,'北果入力'!I42,IF('北果入力'!H42&gt;='大果入力'!H42,'北果入力'!I42&amp;"  "&amp;'大果入力'!I42,'大果入力'!I42&amp;"  "&amp;'北果入力'!I42)))))</f>
        <v>愛媛</v>
      </c>
      <c r="AB53" s="584"/>
      <c r="AC53" s="584"/>
      <c r="AD53" s="584"/>
      <c r="AE53" s="585"/>
      <c r="AF53" s="577" t="str">
        <f>IF(X53=0,"",IF('北果入力'!H42&gt;='大果入力'!H42,'北果入力'!J42,'大果入力'!J42))</f>
        <v>10kg</v>
      </c>
      <c r="AG53" s="578"/>
      <c r="AH53" s="579"/>
      <c r="AI53" s="538">
        <f>IF($X53=0,"",IF('北果入力'!$J42='大果入力'!$J42,MAX('北果入力'!K42,'北果入力'!M42,'大果入力'!K42,'大果入力'!M42),IF('北果入力'!H42&gt;='大果入力'!H42,'北果入力'!K42,'大果入力'!K42)))</f>
        <v>11880</v>
      </c>
      <c r="AJ53" s="539"/>
      <c r="AK53" s="540"/>
      <c r="AL53" s="538"/>
      <c r="AM53" s="539"/>
      <c r="AN53" s="540"/>
      <c r="AO53" s="538">
        <f>IF($X53=0,"",IF('北果入力'!$J42='大果入力'!$J42,MIN('北果入力'!K42,'北果入力'!M42,'大果入力'!K42,'大果入力'!M42),IF('北果入力'!H42&gt;='大果入力'!H42,'北果入力'!M42,'大果入力'!M42)))</f>
        <v>5076</v>
      </c>
      <c r="AP53" s="539"/>
      <c r="AQ53" s="541"/>
      <c r="AR53" s="555">
        <f>ROUND('北果入力'!N42,0)+ROUND('大果入力'!N42,0)</f>
        <v>30</v>
      </c>
      <c r="AS53" s="556"/>
      <c r="AT53" s="557"/>
      <c r="AU53" s="568" t="str">
        <f>IF('北果入力'!N42=0,IF('大果入力'!N42=0,"",'大果入力'!O42),IF('大果入力'!N42=0,'北果入力'!O42,IF(AR53=0,"",IF('北果入力'!O42='大果入力'!O42,'北果入力'!O42,IF('北果入力'!N42&gt;='大果入力'!N42,'北果入力'!O42&amp;"  "&amp;'大果入力'!O42,'大果入力'!O42&amp;"  "&amp;'北果入力'!O42)))))</f>
        <v>茨城</v>
      </c>
      <c r="AV53" s="569"/>
      <c r="AW53" s="569"/>
      <c r="AX53" s="569"/>
      <c r="AY53" s="570"/>
      <c r="AZ53" s="577" t="str">
        <f>IF(AR53=0,"",IF('北果入力'!N42&gt;='大果入力'!N42,'北果入力'!P42,'大果入力'!P42))</f>
        <v>10kg</v>
      </c>
      <c r="BA53" s="578"/>
      <c r="BB53" s="579"/>
      <c r="BC53" s="580">
        <f>IF(AR53=0,"",IF('北果入力'!$P42='大果入力'!$P42,MAX('北果入力'!Q42,'北果入力'!S42,'大果入力'!Q42,'大果入力'!S42),IF('北果入力'!N42&gt;='大果入力'!N42,'北果入力'!Q42,'大果入力'!Q42)))</f>
        <v>5940</v>
      </c>
      <c r="BD53" s="556"/>
      <c r="BE53" s="557"/>
      <c r="BF53" s="538"/>
      <c r="BG53" s="539"/>
      <c r="BH53" s="540"/>
      <c r="BI53" s="538">
        <f>IF($X53=0,"",IF('北果入力'!$P42='大果入力'!$P42,MIN('北果入力'!Q42,'北果入力'!S42,'大果入力'!Q42,'大果入力'!S42),IF('北果入力'!N42&gt;='大果入力'!N42,'北果入力'!S42,'大果入力'!S42)))</f>
        <v>5940</v>
      </c>
      <c r="BJ53" s="539"/>
      <c r="BK53" s="541"/>
      <c r="BL53" s="221"/>
      <c r="BM53" s="222"/>
      <c r="BN53" s="222"/>
      <c r="BO53" s="226"/>
      <c r="BP53" s="226"/>
      <c r="BQ53" s="226"/>
      <c r="BR53" s="226"/>
      <c r="BS53" s="226"/>
      <c r="BT53" s="228"/>
      <c r="BU53" s="228"/>
      <c r="BV53" s="228"/>
      <c r="BW53" s="230"/>
      <c r="BX53" s="230"/>
      <c r="BY53" s="230"/>
      <c r="BZ53" s="222"/>
      <c r="CA53" s="222"/>
      <c r="CB53" s="222"/>
      <c r="CC53" s="222"/>
      <c r="CD53" s="222"/>
      <c r="CE53" s="222"/>
    </row>
    <row r="54" spans="6:10" ht="12">
      <c r="F54" s="13"/>
      <c r="G54" s="13"/>
      <c r="H54" s="13"/>
      <c r="I54" s="13"/>
      <c r="J54" s="13"/>
    </row>
    <row r="55" spans="6:10" ht="12">
      <c r="F55" s="13"/>
      <c r="G55" s="13"/>
      <c r="H55" s="13"/>
      <c r="I55" s="13"/>
      <c r="J55" s="13"/>
    </row>
    <row r="56" spans="6:10" ht="12">
      <c r="F56" s="13"/>
      <c r="G56" s="13"/>
      <c r="H56" s="13"/>
      <c r="I56" s="13"/>
      <c r="J56" s="13"/>
    </row>
    <row r="57" spans="6:10" ht="12">
      <c r="F57" s="13"/>
      <c r="G57" s="13"/>
      <c r="H57" s="13"/>
      <c r="I57" s="13"/>
      <c r="J57" s="13"/>
    </row>
    <row r="58" spans="6:10" ht="12">
      <c r="F58" s="13"/>
      <c r="G58" s="13"/>
      <c r="H58" s="13"/>
      <c r="I58" s="13"/>
      <c r="J58" s="13"/>
    </row>
    <row r="59" spans="6:10" ht="12">
      <c r="F59" s="13"/>
      <c r="G59" s="13"/>
      <c r="H59" s="13"/>
      <c r="I59" s="13"/>
      <c r="J59" s="13"/>
    </row>
    <row r="60" spans="6:10" ht="12">
      <c r="F60" s="13"/>
      <c r="G60" s="13"/>
      <c r="H60" s="13"/>
      <c r="I60" s="13"/>
      <c r="J60" s="13"/>
    </row>
    <row r="61" spans="6:10" ht="12">
      <c r="F61" s="13"/>
      <c r="G61" s="13"/>
      <c r="H61" s="13"/>
      <c r="I61" s="13"/>
      <c r="J61" s="13"/>
    </row>
  </sheetData>
  <sheetProtection/>
  <mergeCells count="657">
    <mergeCell ref="AR18:BK18"/>
    <mergeCell ref="L20:N20"/>
    <mergeCell ref="BF21:BH21"/>
    <mergeCell ref="BI21:BK21"/>
    <mergeCell ref="AR20:AS21"/>
    <mergeCell ref="AI20:AO20"/>
    <mergeCell ref="BJ20:BK20"/>
    <mergeCell ref="AZ20:BB20"/>
    <mergeCell ref="U21:W21"/>
    <mergeCell ref="D19:W19"/>
    <mergeCell ref="F20:F21"/>
    <mergeCell ref="Z20:Z21"/>
    <mergeCell ref="AT20:AT21"/>
    <mergeCell ref="BI24:BK24"/>
    <mergeCell ref="AR19:BK19"/>
    <mergeCell ref="AU20:AY21"/>
    <mergeCell ref="BC20:BI20"/>
    <mergeCell ref="AR24:AT24"/>
    <mergeCell ref="AU24:AY24"/>
    <mergeCell ref="X19:AQ19"/>
    <mergeCell ref="BI23:BK23"/>
    <mergeCell ref="AU23:AY23"/>
    <mergeCell ref="AZ23:BB23"/>
    <mergeCell ref="X20:Y21"/>
    <mergeCell ref="AA20:AE21"/>
    <mergeCell ref="AP20:AQ20"/>
    <mergeCell ref="AF20:AH20"/>
    <mergeCell ref="BC23:BE23"/>
    <mergeCell ref="AR23:AT23"/>
    <mergeCell ref="BC21:BE21"/>
    <mergeCell ref="AI21:AK21"/>
    <mergeCell ref="AZ21:BB21"/>
    <mergeCell ref="AL21:AN21"/>
    <mergeCell ref="AO21:AQ21"/>
    <mergeCell ref="BF23:BH23"/>
    <mergeCell ref="BC25:BE25"/>
    <mergeCell ref="AO25:AQ25"/>
    <mergeCell ref="AI25:AK25"/>
    <mergeCell ref="AL25:AN25"/>
    <mergeCell ref="BF25:BH25"/>
    <mergeCell ref="AL23:AN23"/>
    <mergeCell ref="AF24:AH24"/>
    <mergeCell ref="AZ24:BB24"/>
    <mergeCell ref="AF23:AH23"/>
    <mergeCell ref="BC24:BE24"/>
    <mergeCell ref="AI23:AK23"/>
    <mergeCell ref="AI24:AK24"/>
    <mergeCell ref="AO24:AQ24"/>
    <mergeCell ref="AZ25:BB25"/>
    <mergeCell ref="BI25:BK25"/>
    <mergeCell ref="AR25:AT25"/>
    <mergeCell ref="AU25:AY25"/>
    <mergeCell ref="AL24:AN24"/>
    <mergeCell ref="BF24:BH24"/>
    <mergeCell ref="AR26:AT26"/>
    <mergeCell ref="AU26:AY26"/>
    <mergeCell ref="AZ26:BB26"/>
    <mergeCell ref="BC26:BE26"/>
    <mergeCell ref="BF26:BH26"/>
    <mergeCell ref="BI26:BK26"/>
    <mergeCell ref="AR27:AT27"/>
    <mergeCell ref="AU27:AY27"/>
    <mergeCell ref="AZ27:BB27"/>
    <mergeCell ref="BC27:BE27"/>
    <mergeCell ref="BF27:BH27"/>
    <mergeCell ref="BI27:BK27"/>
    <mergeCell ref="AR28:AT28"/>
    <mergeCell ref="AU28:AY28"/>
    <mergeCell ref="AZ28:BB28"/>
    <mergeCell ref="BC28:BE28"/>
    <mergeCell ref="BF28:BH28"/>
    <mergeCell ref="BI28:BK28"/>
    <mergeCell ref="AR29:AT29"/>
    <mergeCell ref="AU29:AY29"/>
    <mergeCell ref="AZ29:BB29"/>
    <mergeCell ref="BC29:BE29"/>
    <mergeCell ref="BF29:BH29"/>
    <mergeCell ref="BI29:BK29"/>
    <mergeCell ref="AR30:AT30"/>
    <mergeCell ref="AU30:AY30"/>
    <mergeCell ref="AZ30:BB30"/>
    <mergeCell ref="BC30:BE30"/>
    <mergeCell ref="BF30:BH30"/>
    <mergeCell ref="BI30:BK30"/>
    <mergeCell ref="AR31:AT31"/>
    <mergeCell ref="AU31:AY31"/>
    <mergeCell ref="AZ31:BB31"/>
    <mergeCell ref="BC31:BE31"/>
    <mergeCell ref="BF31:BH31"/>
    <mergeCell ref="BI31:BK31"/>
    <mergeCell ref="AZ33:BB33"/>
    <mergeCell ref="BC33:BE33"/>
    <mergeCell ref="BF33:BH33"/>
    <mergeCell ref="BI33:BK33"/>
    <mergeCell ref="AR32:AT32"/>
    <mergeCell ref="AU32:AY32"/>
    <mergeCell ref="AZ32:BB32"/>
    <mergeCell ref="BC32:BE32"/>
    <mergeCell ref="BF32:BH32"/>
    <mergeCell ref="BI32:BK32"/>
    <mergeCell ref="BC35:BE35"/>
    <mergeCell ref="BF35:BH35"/>
    <mergeCell ref="BI35:BK35"/>
    <mergeCell ref="AR34:AT34"/>
    <mergeCell ref="AU34:AY34"/>
    <mergeCell ref="AZ34:BB34"/>
    <mergeCell ref="BC34:BE34"/>
    <mergeCell ref="BF34:BH34"/>
    <mergeCell ref="BI34:BK34"/>
    <mergeCell ref="AZ35:BB35"/>
    <mergeCell ref="AR36:AT36"/>
    <mergeCell ref="AU36:AY36"/>
    <mergeCell ref="AZ36:BB36"/>
    <mergeCell ref="BC36:BE36"/>
    <mergeCell ref="BF36:BH36"/>
    <mergeCell ref="BI36:BK36"/>
    <mergeCell ref="AR37:AT37"/>
    <mergeCell ref="AU37:AY37"/>
    <mergeCell ref="AZ37:BB37"/>
    <mergeCell ref="BC37:BE37"/>
    <mergeCell ref="BF37:BH37"/>
    <mergeCell ref="BI37:BK37"/>
    <mergeCell ref="AR38:AT38"/>
    <mergeCell ref="AU38:AY38"/>
    <mergeCell ref="AZ38:BB38"/>
    <mergeCell ref="BC38:BE38"/>
    <mergeCell ref="BF38:BH38"/>
    <mergeCell ref="BI38:BK38"/>
    <mergeCell ref="AR39:AT39"/>
    <mergeCell ref="AU39:AY39"/>
    <mergeCell ref="AZ39:BB39"/>
    <mergeCell ref="BC39:BE39"/>
    <mergeCell ref="BF39:BH39"/>
    <mergeCell ref="BI39:BK39"/>
    <mergeCell ref="AR40:AT40"/>
    <mergeCell ref="AU40:AY40"/>
    <mergeCell ref="AZ40:BB40"/>
    <mergeCell ref="BC40:BE40"/>
    <mergeCell ref="BF40:BH40"/>
    <mergeCell ref="BI40:BK40"/>
    <mergeCell ref="AR41:AT41"/>
    <mergeCell ref="AU41:AY41"/>
    <mergeCell ref="AZ41:BB41"/>
    <mergeCell ref="BC41:BE41"/>
    <mergeCell ref="BF41:BH41"/>
    <mergeCell ref="BI41:BK41"/>
    <mergeCell ref="BI42:BK42"/>
    <mergeCell ref="BI45:BK45"/>
    <mergeCell ref="AU45:AY45"/>
    <mergeCell ref="AZ45:BB45"/>
    <mergeCell ref="BC45:BE45"/>
    <mergeCell ref="BF45:BH45"/>
    <mergeCell ref="BF44:BH44"/>
    <mergeCell ref="BI44:BK44"/>
    <mergeCell ref="AU42:AY42"/>
    <mergeCell ref="AZ42:BB42"/>
    <mergeCell ref="BI48:BK48"/>
    <mergeCell ref="AZ46:BB46"/>
    <mergeCell ref="BC46:BE46"/>
    <mergeCell ref="BF46:BH46"/>
    <mergeCell ref="BI46:BK46"/>
    <mergeCell ref="BF47:BH47"/>
    <mergeCell ref="BI47:BK47"/>
    <mergeCell ref="BC47:BE47"/>
    <mergeCell ref="BF48:BH48"/>
    <mergeCell ref="AF27:AH27"/>
    <mergeCell ref="AF26:AH26"/>
    <mergeCell ref="AF25:AH25"/>
    <mergeCell ref="AR50:AT50"/>
    <mergeCell ref="AU50:AY50"/>
    <mergeCell ref="AZ50:BB50"/>
    <mergeCell ref="AO34:AQ34"/>
    <mergeCell ref="AO31:AQ31"/>
    <mergeCell ref="AR45:AT45"/>
    <mergeCell ref="AO32:AQ32"/>
    <mergeCell ref="AO35:AQ35"/>
    <mergeCell ref="AO33:AQ33"/>
    <mergeCell ref="AO29:AQ29"/>
    <mergeCell ref="AO27:AQ27"/>
    <mergeCell ref="AR35:AT35"/>
    <mergeCell ref="AU35:AY35"/>
    <mergeCell ref="AO30:AQ30"/>
    <mergeCell ref="AO28:AQ28"/>
    <mergeCell ref="AR33:AT33"/>
    <mergeCell ref="AU33:AY33"/>
    <mergeCell ref="AO26:AQ26"/>
    <mergeCell ref="BI51:BK51"/>
    <mergeCell ref="BC50:BE50"/>
    <mergeCell ref="BF49:BH49"/>
    <mergeCell ref="BI49:BK49"/>
    <mergeCell ref="BF50:BH50"/>
    <mergeCell ref="BI50:BK50"/>
    <mergeCell ref="AZ51:BB51"/>
    <mergeCell ref="BC51:BE51"/>
    <mergeCell ref="BF51:BH51"/>
    <mergeCell ref="AI33:AK33"/>
    <mergeCell ref="AZ49:BB49"/>
    <mergeCell ref="AR42:AT42"/>
    <mergeCell ref="BC42:BE42"/>
    <mergeCell ref="BF42:BH42"/>
    <mergeCell ref="AR44:AT44"/>
    <mergeCell ref="AU44:AY44"/>
    <mergeCell ref="AZ44:BB44"/>
    <mergeCell ref="BC44:BE44"/>
    <mergeCell ref="AZ47:BB47"/>
    <mergeCell ref="AF29:AH29"/>
    <mergeCell ref="AF28:AH28"/>
    <mergeCell ref="AF48:AH48"/>
    <mergeCell ref="AF47:AH47"/>
    <mergeCell ref="AF46:AH46"/>
    <mergeCell ref="AF45:AH45"/>
    <mergeCell ref="AF30:AH30"/>
    <mergeCell ref="AF37:AH37"/>
    <mergeCell ref="AF53:AH53"/>
    <mergeCell ref="AF52:AH52"/>
    <mergeCell ref="O52:Q52"/>
    <mergeCell ref="O53:Q53"/>
    <mergeCell ref="AA52:AE52"/>
    <mergeCell ref="U53:W53"/>
    <mergeCell ref="R53:T53"/>
    <mergeCell ref="R52:T52"/>
    <mergeCell ref="AA53:AE53"/>
    <mergeCell ref="X52:Z52"/>
    <mergeCell ref="L50:N50"/>
    <mergeCell ref="L40:N40"/>
    <mergeCell ref="L51:N51"/>
    <mergeCell ref="L52:N52"/>
    <mergeCell ref="L48:N48"/>
    <mergeCell ref="L53:N53"/>
    <mergeCell ref="L49:N49"/>
    <mergeCell ref="L46:N46"/>
    <mergeCell ref="L47:N47"/>
    <mergeCell ref="O40:Q40"/>
    <mergeCell ref="O46:Q46"/>
    <mergeCell ref="O49:Q49"/>
    <mergeCell ref="O39:Q39"/>
    <mergeCell ref="O47:Q47"/>
    <mergeCell ref="O43:Q43"/>
    <mergeCell ref="O44:Q44"/>
    <mergeCell ref="L37:N37"/>
    <mergeCell ref="L38:N38"/>
    <mergeCell ref="L39:N39"/>
    <mergeCell ref="R37:T37"/>
    <mergeCell ref="O36:Q36"/>
    <mergeCell ref="O37:Q37"/>
    <mergeCell ref="L36:N36"/>
    <mergeCell ref="O38:Q38"/>
    <mergeCell ref="L26:N26"/>
    <mergeCell ref="L27:N27"/>
    <mergeCell ref="L29:N29"/>
    <mergeCell ref="O33:Q33"/>
    <mergeCell ref="L31:N31"/>
    <mergeCell ref="L32:N32"/>
    <mergeCell ref="L33:N33"/>
    <mergeCell ref="O27:Q27"/>
    <mergeCell ref="O30:Q30"/>
    <mergeCell ref="L30:N30"/>
    <mergeCell ref="AR47:AT47"/>
    <mergeCell ref="AU47:AY47"/>
    <mergeCell ref="AI47:AK47"/>
    <mergeCell ref="AL48:AN48"/>
    <mergeCell ref="AO48:AQ48"/>
    <mergeCell ref="AR52:AT52"/>
    <mergeCell ref="AU52:AY52"/>
    <mergeCell ref="AR51:AT51"/>
    <mergeCell ref="AU51:AY51"/>
    <mergeCell ref="AO52:AQ52"/>
    <mergeCell ref="BF53:BH53"/>
    <mergeCell ref="BI53:BK53"/>
    <mergeCell ref="BF52:BH52"/>
    <mergeCell ref="BI52:BK52"/>
    <mergeCell ref="AZ53:BB53"/>
    <mergeCell ref="BC53:BE53"/>
    <mergeCell ref="AZ52:BB52"/>
    <mergeCell ref="BC52:BE52"/>
    <mergeCell ref="AU53:AY53"/>
    <mergeCell ref="AR49:AT49"/>
    <mergeCell ref="D53:F53"/>
    <mergeCell ref="X47:Z47"/>
    <mergeCell ref="X48:Z48"/>
    <mergeCell ref="U51:W51"/>
    <mergeCell ref="X53:Z53"/>
    <mergeCell ref="G48:K48"/>
    <mergeCell ref="G47:K47"/>
    <mergeCell ref="D49:F49"/>
    <mergeCell ref="D50:F50"/>
    <mergeCell ref="D51:F51"/>
    <mergeCell ref="D52:F52"/>
    <mergeCell ref="D47:F47"/>
    <mergeCell ref="D48:F48"/>
    <mergeCell ref="L41:N41"/>
    <mergeCell ref="L42:N42"/>
    <mergeCell ref="G43:K43"/>
    <mergeCell ref="L44:N44"/>
    <mergeCell ref="L45:N45"/>
    <mergeCell ref="D40:F40"/>
    <mergeCell ref="D41:F41"/>
    <mergeCell ref="D42:F42"/>
    <mergeCell ref="D43:F43"/>
    <mergeCell ref="G40:K40"/>
    <mergeCell ref="X41:Z41"/>
    <mergeCell ref="X42:Z42"/>
    <mergeCell ref="R42:T42"/>
    <mergeCell ref="O42:Q42"/>
    <mergeCell ref="O41:Q41"/>
    <mergeCell ref="D45:F45"/>
    <mergeCell ref="D44:F44"/>
    <mergeCell ref="G44:K44"/>
    <mergeCell ref="G45:K45"/>
    <mergeCell ref="G46:K46"/>
    <mergeCell ref="O45:Q45"/>
    <mergeCell ref="D46:F46"/>
    <mergeCell ref="AR53:AT53"/>
    <mergeCell ref="L25:N25"/>
    <mergeCell ref="BC49:BE49"/>
    <mergeCell ref="AR46:AT46"/>
    <mergeCell ref="AU46:AY46"/>
    <mergeCell ref="AZ48:BB48"/>
    <mergeCell ref="BC48:BE48"/>
    <mergeCell ref="R44:T44"/>
    <mergeCell ref="R45:T45"/>
    <mergeCell ref="R46:T46"/>
    <mergeCell ref="X44:Z44"/>
    <mergeCell ref="U44:W44"/>
    <mergeCell ref="AI49:AK49"/>
    <mergeCell ref="AU49:AY49"/>
    <mergeCell ref="AR48:AT48"/>
    <mergeCell ref="AU48:AY48"/>
    <mergeCell ref="AI48:AK48"/>
    <mergeCell ref="AF49:AH49"/>
    <mergeCell ref="AO47:AQ47"/>
    <mergeCell ref="AL49:AN49"/>
    <mergeCell ref="L34:N34"/>
    <mergeCell ref="X26:Z26"/>
    <mergeCell ref="X30:Z30"/>
    <mergeCell ref="X31:Z31"/>
    <mergeCell ref="X27:Z27"/>
    <mergeCell ref="X29:Z29"/>
    <mergeCell ref="U28:W28"/>
    <mergeCell ref="U29:W29"/>
    <mergeCell ref="U34:W34"/>
    <mergeCell ref="O28:Q28"/>
    <mergeCell ref="O29:Q29"/>
    <mergeCell ref="D28:F28"/>
    <mergeCell ref="D29:F29"/>
    <mergeCell ref="R28:T28"/>
    <mergeCell ref="R29:T29"/>
    <mergeCell ref="G28:K28"/>
    <mergeCell ref="D32:F32"/>
    <mergeCell ref="AA40:AE40"/>
    <mergeCell ref="G33:K33"/>
    <mergeCell ref="L35:N35"/>
    <mergeCell ref="O35:Q35"/>
    <mergeCell ref="D36:F36"/>
    <mergeCell ref="AA34:AE34"/>
    <mergeCell ref="R32:T32"/>
    <mergeCell ref="G35:K35"/>
    <mergeCell ref="G36:K36"/>
    <mergeCell ref="AA39:AE39"/>
    <mergeCell ref="D37:F37"/>
    <mergeCell ref="D31:F31"/>
    <mergeCell ref="D33:F33"/>
    <mergeCell ref="D34:F34"/>
    <mergeCell ref="D35:F35"/>
    <mergeCell ref="O31:Q31"/>
    <mergeCell ref="X36:Z36"/>
    <mergeCell ref="D38:F38"/>
    <mergeCell ref="D39:F39"/>
    <mergeCell ref="AI28:AK28"/>
    <mergeCell ref="X28:Z28"/>
    <mergeCell ref="X33:Z33"/>
    <mergeCell ref="AF51:AH51"/>
    <mergeCell ref="AF50:AH50"/>
    <mergeCell ref="AF39:AH39"/>
    <mergeCell ref="AA43:AE43"/>
    <mergeCell ref="X37:Z37"/>
    <mergeCell ref="AA51:AE51"/>
    <mergeCell ref="X45:Z45"/>
    <mergeCell ref="AL53:AN53"/>
    <mergeCell ref="AO53:AQ53"/>
    <mergeCell ref="AI50:AK50"/>
    <mergeCell ref="AL50:AN50"/>
    <mergeCell ref="AI51:AK51"/>
    <mergeCell ref="AL52:AN52"/>
    <mergeCell ref="AL51:AN51"/>
    <mergeCell ref="AI52:AK52"/>
    <mergeCell ref="AO51:AQ51"/>
    <mergeCell ref="AI53:AK53"/>
    <mergeCell ref="AO49:AQ49"/>
    <mergeCell ref="AO50:AQ50"/>
    <mergeCell ref="AL47:AN47"/>
    <mergeCell ref="AO45:AQ45"/>
    <mergeCell ref="AL45:AN45"/>
    <mergeCell ref="AI44:AK44"/>
    <mergeCell ref="AO46:AQ46"/>
    <mergeCell ref="AL46:AN46"/>
    <mergeCell ref="AI35:AK35"/>
    <mergeCell ref="AL35:AN35"/>
    <mergeCell ref="AL39:AN39"/>
    <mergeCell ref="AI40:AK40"/>
    <mergeCell ref="AI37:AK37"/>
    <mergeCell ref="AI38:AK38"/>
    <mergeCell ref="AO39:AQ39"/>
    <mergeCell ref="AO38:AQ38"/>
    <mergeCell ref="AO43:AQ43"/>
    <mergeCell ref="AO40:AQ40"/>
    <mergeCell ref="AL42:AN42"/>
    <mergeCell ref="AO42:AQ42"/>
    <mergeCell ref="AO41:AQ41"/>
    <mergeCell ref="AL38:AN38"/>
    <mergeCell ref="AL43:AN43"/>
    <mergeCell ref="AI27:AK27"/>
    <mergeCell ref="AL27:AN27"/>
    <mergeCell ref="AI31:AK31"/>
    <mergeCell ref="AL31:AN31"/>
    <mergeCell ref="AL28:AN28"/>
    <mergeCell ref="AI42:AK42"/>
    <mergeCell ref="AI29:AK29"/>
    <mergeCell ref="AL29:AN29"/>
    <mergeCell ref="AI30:AK30"/>
    <mergeCell ref="AI32:AK32"/>
    <mergeCell ref="AO36:AQ36"/>
    <mergeCell ref="AF40:AH40"/>
    <mergeCell ref="AL36:AN36"/>
    <mergeCell ref="AL41:AN41"/>
    <mergeCell ref="AI34:AK34"/>
    <mergeCell ref="AL34:AN34"/>
    <mergeCell ref="AL40:AN40"/>
    <mergeCell ref="AF34:AH34"/>
    <mergeCell ref="AO37:AQ37"/>
    <mergeCell ref="AL37:AN37"/>
    <mergeCell ref="AL32:AN32"/>
    <mergeCell ref="AL30:AN30"/>
    <mergeCell ref="X34:Z34"/>
    <mergeCell ref="X35:Z35"/>
    <mergeCell ref="AF35:AH35"/>
    <mergeCell ref="X32:Z32"/>
    <mergeCell ref="AA32:AE32"/>
    <mergeCell ref="AA31:AE31"/>
    <mergeCell ref="AF31:AH31"/>
    <mergeCell ref="AF32:AH32"/>
    <mergeCell ref="U45:W45"/>
    <mergeCell ref="R43:T43"/>
    <mergeCell ref="U39:W39"/>
    <mergeCell ref="U40:W40"/>
    <mergeCell ref="AL33:AN33"/>
    <mergeCell ref="AF33:AH33"/>
    <mergeCell ref="AF38:AH38"/>
    <mergeCell ref="AF36:AH36"/>
    <mergeCell ref="AA33:AE33"/>
    <mergeCell ref="AI36:AK36"/>
    <mergeCell ref="AA44:AE44"/>
    <mergeCell ref="AI43:AK43"/>
    <mergeCell ref="AF42:AH42"/>
    <mergeCell ref="AF44:AH44"/>
    <mergeCell ref="X43:Z43"/>
    <mergeCell ref="AI39:AK39"/>
    <mergeCell ref="AA41:AE41"/>
    <mergeCell ref="AI41:AK41"/>
    <mergeCell ref="AA42:AE42"/>
    <mergeCell ref="AF41:AH41"/>
    <mergeCell ref="D25:F25"/>
    <mergeCell ref="U36:W36"/>
    <mergeCell ref="R31:T31"/>
    <mergeCell ref="U31:W31"/>
    <mergeCell ref="G31:K31"/>
    <mergeCell ref="AA37:AE37"/>
    <mergeCell ref="U35:W35"/>
    <mergeCell ref="U37:W37"/>
    <mergeCell ref="AA35:AE35"/>
    <mergeCell ref="AA36:AE36"/>
    <mergeCell ref="O23:Q23"/>
    <mergeCell ref="U42:W42"/>
    <mergeCell ref="R40:T40"/>
    <mergeCell ref="R39:T39"/>
    <mergeCell ref="R36:T36"/>
    <mergeCell ref="R35:T35"/>
    <mergeCell ref="R41:T41"/>
    <mergeCell ref="R38:T38"/>
    <mergeCell ref="U41:W41"/>
    <mergeCell ref="O32:Q32"/>
    <mergeCell ref="U33:W33"/>
    <mergeCell ref="O34:Q34"/>
    <mergeCell ref="R33:T33"/>
    <mergeCell ref="D26:F26"/>
    <mergeCell ref="D27:F27"/>
    <mergeCell ref="G29:K29"/>
    <mergeCell ref="D30:F30"/>
    <mergeCell ref="G30:K30"/>
    <mergeCell ref="L28:N28"/>
    <mergeCell ref="G26:K26"/>
    <mergeCell ref="G27:K27"/>
    <mergeCell ref="U27:W27"/>
    <mergeCell ref="G25:K25"/>
    <mergeCell ref="A19:C21"/>
    <mergeCell ref="O25:Q25"/>
    <mergeCell ref="R25:T25"/>
    <mergeCell ref="U25:W25"/>
    <mergeCell ref="D23:F23"/>
    <mergeCell ref="G20:K21"/>
    <mergeCell ref="D24:F24"/>
    <mergeCell ref="V20:W20"/>
    <mergeCell ref="D20:E21"/>
    <mergeCell ref="O20:U20"/>
    <mergeCell ref="AA24:AE24"/>
    <mergeCell ref="AO23:AQ23"/>
    <mergeCell ref="R24:T24"/>
    <mergeCell ref="AF21:AH21"/>
    <mergeCell ref="L21:N21"/>
    <mergeCell ref="O21:Q21"/>
    <mergeCell ref="R21:T21"/>
    <mergeCell ref="X24:Z24"/>
    <mergeCell ref="U23:W23"/>
    <mergeCell ref="AA27:AE27"/>
    <mergeCell ref="AA28:AE28"/>
    <mergeCell ref="R23:T23"/>
    <mergeCell ref="U24:W24"/>
    <mergeCell ref="X25:Z25"/>
    <mergeCell ref="R27:T27"/>
    <mergeCell ref="AA23:AE23"/>
    <mergeCell ref="AA25:AE25"/>
    <mergeCell ref="AA30:AE30"/>
    <mergeCell ref="AA26:AE26"/>
    <mergeCell ref="G23:K23"/>
    <mergeCell ref="G24:K24"/>
    <mergeCell ref="L24:N24"/>
    <mergeCell ref="O24:Q24"/>
    <mergeCell ref="L23:N23"/>
    <mergeCell ref="R30:T30"/>
    <mergeCell ref="U30:W30"/>
    <mergeCell ref="X23:Z23"/>
    <mergeCell ref="R47:T47"/>
    <mergeCell ref="AA47:AE47"/>
    <mergeCell ref="X38:Z38"/>
    <mergeCell ref="X39:Z39"/>
    <mergeCell ref="X40:Z40"/>
    <mergeCell ref="U38:W38"/>
    <mergeCell ref="U47:W47"/>
    <mergeCell ref="X46:Z46"/>
    <mergeCell ref="U46:W46"/>
    <mergeCell ref="AA38:AE38"/>
    <mergeCell ref="AA48:AE48"/>
    <mergeCell ref="U52:W52"/>
    <mergeCell ref="X49:Z49"/>
    <mergeCell ref="X50:Z50"/>
    <mergeCell ref="X51:Z51"/>
    <mergeCell ref="AA49:AE49"/>
    <mergeCell ref="AA50:AE50"/>
    <mergeCell ref="R48:T48"/>
    <mergeCell ref="R49:T49"/>
    <mergeCell ref="O51:Q51"/>
    <mergeCell ref="U48:W48"/>
    <mergeCell ref="U50:W50"/>
    <mergeCell ref="O50:Q50"/>
    <mergeCell ref="R51:T51"/>
    <mergeCell ref="R50:T50"/>
    <mergeCell ref="O48:Q48"/>
    <mergeCell ref="U49:W49"/>
    <mergeCell ref="G53:K53"/>
    <mergeCell ref="G32:K32"/>
    <mergeCell ref="G38:K38"/>
    <mergeCell ref="G49:K49"/>
    <mergeCell ref="G50:K50"/>
    <mergeCell ref="G51:K51"/>
    <mergeCell ref="G52:K52"/>
    <mergeCell ref="G37:K37"/>
    <mergeCell ref="G34:K34"/>
    <mergeCell ref="G42:K42"/>
    <mergeCell ref="K1:AR1"/>
    <mergeCell ref="AA45:AE45"/>
    <mergeCell ref="AA46:AE46"/>
    <mergeCell ref="AI46:AK46"/>
    <mergeCell ref="AI45:AK45"/>
    <mergeCell ref="AL44:AN44"/>
    <mergeCell ref="AO44:AQ44"/>
    <mergeCell ref="G39:K39"/>
    <mergeCell ref="G41:K41"/>
    <mergeCell ref="AR11:BK11"/>
    <mergeCell ref="AX2:AY2"/>
    <mergeCell ref="BA2:BB2"/>
    <mergeCell ref="BJ2:BK2"/>
    <mergeCell ref="AZ4:BC6"/>
    <mergeCell ref="BD4:BK6"/>
    <mergeCell ref="AZ9:BC9"/>
    <mergeCell ref="BD9:BJ9"/>
    <mergeCell ref="AU2:AV2"/>
    <mergeCell ref="O26:Q26"/>
    <mergeCell ref="R26:T26"/>
    <mergeCell ref="U26:W26"/>
    <mergeCell ref="R34:T34"/>
    <mergeCell ref="U32:W32"/>
    <mergeCell ref="AI26:AK26"/>
    <mergeCell ref="AA29:AE29"/>
    <mergeCell ref="AL26:AN26"/>
    <mergeCell ref="AM12:AQ13"/>
    <mergeCell ref="B7:F8"/>
    <mergeCell ref="AZ7:BC7"/>
    <mergeCell ref="BD7:BJ7"/>
    <mergeCell ref="AZ8:BC8"/>
    <mergeCell ref="BD8:BJ8"/>
    <mergeCell ref="G7:J7"/>
    <mergeCell ref="G8:J8"/>
    <mergeCell ref="K7:N7"/>
    <mergeCell ref="K8:N8"/>
    <mergeCell ref="BG12:BK13"/>
    <mergeCell ref="D12:H13"/>
    <mergeCell ref="I12:M13"/>
    <mergeCell ref="N12:R13"/>
    <mergeCell ref="X12:AB13"/>
    <mergeCell ref="S12:W13"/>
    <mergeCell ref="BB14:BE14"/>
    <mergeCell ref="A11:C13"/>
    <mergeCell ref="D11:W11"/>
    <mergeCell ref="X11:AQ11"/>
    <mergeCell ref="I14:L14"/>
    <mergeCell ref="N14:Q14"/>
    <mergeCell ref="S14:V14"/>
    <mergeCell ref="X14:AA14"/>
    <mergeCell ref="A14:C14"/>
    <mergeCell ref="D14:G14"/>
    <mergeCell ref="AC15:AF15"/>
    <mergeCell ref="AC14:AF14"/>
    <mergeCell ref="AM14:AP14"/>
    <mergeCell ref="AM15:AP15"/>
    <mergeCell ref="BG14:BJ14"/>
    <mergeCell ref="A15:C15"/>
    <mergeCell ref="D15:G15"/>
    <mergeCell ref="I15:L15"/>
    <mergeCell ref="N15:Q15"/>
    <mergeCell ref="S15:V15"/>
    <mergeCell ref="AH15:AK15"/>
    <mergeCell ref="AW16:AZ16"/>
    <mergeCell ref="X15:AA15"/>
    <mergeCell ref="AR15:AU15"/>
    <mergeCell ref="AR14:AU14"/>
    <mergeCell ref="AW14:AZ14"/>
    <mergeCell ref="X16:AA16"/>
    <mergeCell ref="AC16:AF16"/>
    <mergeCell ref="AH16:AK16"/>
    <mergeCell ref="AM16:AP16"/>
    <mergeCell ref="BG16:BJ16"/>
    <mergeCell ref="BG15:BJ15"/>
    <mergeCell ref="AW15:AZ15"/>
    <mergeCell ref="BB15:BE15"/>
    <mergeCell ref="AC12:AG13"/>
    <mergeCell ref="AH12:AL13"/>
    <mergeCell ref="AR12:AV13"/>
    <mergeCell ref="AW12:BA13"/>
    <mergeCell ref="BB12:BF13"/>
    <mergeCell ref="AH14:AK14"/>
    <mergeCell ref="A16:C16"/>
    <mergeCell ref="D16:G16"/>
    <mergeCell ref="I16:L16"/>
    <mergeCell ref="N16:Q16"/>
    <mergeCell ref="S16:V16"/>
    <mergeCell ref="BB16:BE16"/>
    <mergeCell ref="AR16:AU16"/>
  </mergeCells>
  <dataValidations count="3">
    <dataValidation type="list" allowBlank="1" showErrorMessage="1" sqref="BE2">
      <formula1>"月,火,水,木,金,土,日"</formula1>
    </dataValidation>
    <dataValidation type="list" allowBlank="1" showInputMessage="1" showErrorMessage="1" sqref="BJ2">
      <formula1>"晴れ,曇り,雨,雪"</formula1>
    </dataValidation>
    <dataValidation type="list" allowBlank="1" showInputMessage="1" showErrorMessage="1" sqref="G10:I10 G54:I65536 G17:I19 BO20:BQ21 G3:I3">
      <formula1>"北海道,青森"</formula1>
    </dataValidation>
  </dataValidations>
  <printOptions horizontalCentered="1" verticalCentered="1"/>
  <pageMargins left="0.5905511811023623" right="0.3937007874015748" top="0.5118110236220472" bottom="0.5511811023622047" header="0.5118110236220472" footer="0.5118110236220472"/>
  <pageSetup horizontalDpi="300" verticalDpi="300" orientation="landscape" paperSize="8" scale="92" r:id="rId1"/>
  <ignoredErrors>
    <ignoredError sqref="Y42:Z42 Y53:Z53 Y23:Z23 AB23:AE23 Y24:Z24 AB24:AE24 Y25:Z25 AB25:AE25 Y26:Z26 AB26:AE26 Y27:Z27 AB27:AE27 Y28:Z28 AB28:AE28 Y29:Z29 AB29:AE29 Y30:Z30 AB30:AE30 Y31:Z31 AB31:AE31 Y32:Z32 AB32:AE32 Y33:Z33 AB33:AE33 Y34:Z34 AB34:AE34 Y35:Z35 AB35:AE35 Y36:Z36 AB36:AE36 Y37:Z37 AB37:AE37 Y38:Z38 AB38:AE38 Y39:Z39 AB39:AE39 Y40:Z40 AB40:AE40 Y41:Z41 AB41:AE41 AB42:AE42 Y44:Z44 AB44:AE44 Y45:Z45 AB45:AE45 Y46:Z46 AB46:AE46 Y47:Z47 AB47:AE47 Y48:Z48 AB48:AE48 Y49:Z49 AB49:AE49 Y50:Z50 AB50:AE50 Y51:Z51 AB51:AE51 Y52:Z52 AB52:AE52 AB53:AE5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V48"/>
  <sheetViews>
    <sheetView zoomScale="96" zoomScaleNormal="96" zoomScalePageLayoutView="0" workbookViewId="0" topLeftCell="A1">
      <selection activeCell="N42" sqref="N42"/>
    </sheetView>
  </sheetViews>
  <sheetFormatPr defaultColWidth="9.140625" defaultRowHeight="12"/>
  <cols>
    <col min="1" max="1" width="13.140625" style="107" bestFit="1" customWidth="1"/>
    <col min="2" max="3" width="8.7109375" style="107" customWidth="1"/>
    <col min="4" max="4" width="5.28125" style="107" bestFit="1" customWidth="1"/>
    <col min="5" max="9" width="8.7109375" style="107" customWidth="1"/>
    <col min="10" max="10" width="7.28125" style="107" bestFit="1" customWidth="1"/>
    <col min="11" max="15" width="8.7109375" style="107" customWidth="1"/>
    <col min="16" max="16" width="5.28125" style="107" bestFit="1" customWidth="1"/>
    <col min="17" max="19" width="8.7109375" style="107" customWidth="1"/>
    <col min="20" max="20" width="1.7109375" style="107" customWidth="1"/>
    <col min="21" max="21" width="8.7109375" style="107" customWidth="1"/>
    <col min="22" max="22" width="5.28125" style="107" bestFit="1" customWidth="1"/>
    <col min="23" max="16384" width="9.140625" style="107" customWidth="1"/>
  </cols>
  <sheetData>
    <row r="1" spans="5:22" ht="12">
      <c r="E1" s="108"/>
      <c r="F1" s="108"/>
      <c r="G1" s="170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</row>
    <row r="2" spans="1:20" s="218" customFormat="1" ht="19.5" customHeight="1">
      <c r="A2" s="266"/>
      <c r="B2" s="260"/>
      <c r="C2" s="260"/>
      <c r="D2" s="258"/>
      <c r="E2" s="289"/>
      <c r="F2" s="637" t="s">
        <v>281</v>
      </c>
      <c r="G2" s="638"/>
      <c r="H2" s="639"/>
      <c r="I2" s="623" t="s">
        <v>272</v>
      </c>
      <c r="J2" s="624"/>
      <c r="K2" s="624"/>
      <c r="L2" s="624"/>
      <c r="M2" s="624"/>
      <c r="N2" s="624"/>
      <c r="O2" s="624"/>
      <c r="P2" s="624"/>
      <c r="Q2" s="625"/>
      <c r="R2" s="613" t="s">
        <v>266</v>
      </c>
      <c r="S2" s="614"/>
      <c r="T2" s="375"/>
    </row>
    <row r="3" spans="1:20" s="218" customFormat="1" ht="19.5" customHeight="1" thickBot="1">
      <c r="A3" s="634" t="s">
        <v>273</v>
      </c>
      <c r="B3" s="399"/>
      <c r="C3" s="220"/>
      <c r="D3" s="259"/>
      <c r="E3" s="259"/>
      <c r="F3" s="640"/>
      <c r="G3" s="641"/>
      <c r="H3" s="642"/>
      <c r="I3" s="626" t="s">
        <v>274</v>
      </c>
      <c r="J3" s="627"/>
      <c r="K3" s="628"/>
      <c r="L3" s="629" t="s">
        <v>275</v>
      </c>
      <c r="M3" s="630"/>
      <c r="N3" s="631"/>
      <c r="O3" s="629" t="s">
        <v>276</v>
      </c>
      <c r="P3" s="630"/>
      <c r="Q3" s="631"/>
      <c r="R3" s="615"/>
      <c r="S3" s="616"/>
      <c r="T3" s="375"/>
    </row>
    <row r="4" spans="1:20" s="218" customFormat="1" ht="19.5" customHeight="1">
      <c r="A4" s="327" t="s">
        <v>45</v>
      </c>
      <c r="B4" s="330" t="s">
        <v>301</v>
      </c>
      <c r="C4" s="329"/>
      <c r="D4" s="219"/>
      <c r="E4" s="219"/>
      <c r="F4" s="632" t="s">
        <v>277</v>
      </c>
      <c r="G4" s="633"/>
      <c r="H4" s="633"/>
      <c r="I4" s="359">
        <v>0.1</v>
      </c>
      <c r="J4" s="360"/>
      <c r="K4" s="361"/>
      <c r="L4" s="362">
        <v>132.9</v>
      </c>
      <c r="M4" s="360"/>
      <c r="N4" s="361"/>
      <c r="O4" s="362">
        <v>2.2</v>
      </c>
      <c r="P4" s="360"/>
      <c r="Q4" s="363"/>
      <c r="R4" s="338">
        <f>SUM(I4:Q4)</f>
        <v>135.2</v>
      </c>
      <c r="S4" s="379"/>
      <c r="T4" s="291"/>
    </row>
    <row r="5" spans="1:20" s="218" customFormat="1" ht="19.5" customHeight="1" thickBot="1">
      <c r="A5" s="328" t="s">
        <v>46</v>
      </c>
      <c r="B5" s="331" t="s">
        <v>301</v>
      </c>
      <c r="D5" s="219"/>
      <c r="E5" s="219"/>
      <c r="F5" s="632" t="s">
        <v>278</v>
      </c>
      <c r="G5" s="633"/>
      <c r="H5" s="633"/>
      <c r="I5" s="364">
        <v>13.4</v>
      </c>
      <c r="J5" s="365"/>
      <c r="K5" s="366"/>
      <c r="L5" s="367">
        <v>20.4</v>
      </c>
      <c r="M5" s="365"/>
      <c r="N5" s="366"/>
      <c r="O5" s="367">
        <v>0.7</v>
      </c>
      <c r="P5" s="365"/>
      <c r="Q5" s="368"/>
      <c r="R5" s="338">
        <f>SUM(I5:Q5)</f>
        <v>34.5</v>
      </c>
      <c r="S5" s="379"/>
      <c r="T5" s="291"/>
    </row>
    <row r="6" spans="1:20" s="218" customFormat="1" ht="19.5" customHeight="1" thickBot="1">
      <c r="A6" s="217"/>
      <c r="D6" s="219"/>
      <c r="E6" s="219"/>
      <c r="F6" s="632" t="s">
        <v>279</v>
      </c>
      <c r="G6" s="633"/>
      <c r="H6" s="633"/>
      <c r="I6" s="369">
        <v>0</v>
      </c>
      <c r="J6" s="370"/>
      <c r="K6" s="371"/>
      <c r="L6" s="372">
        <v>3.1</v>
      </c>
      <c r="M6" s="370"/>
      <c r="N6" s="371"/>
      <c r="O6" s="372">
        <v>0</v>
      </c>
      <c r="P6" s="370"/>
      <c r="Q6" s="373"/>
      <c r="R6" s="338">
        <f>SUM(I6:Q6)</f>
        <v>3.1</v>
      </c>
      <c r="S6" s="379"/>
      <c r="T6" s="291"/>
    </row>
    <row r="7" spans="1:20" s="218" customFormat="1" ht="19.5" customHeight="1">
      <c r="A7" s="217"/>
      <c r="B7" s="219"/>
      <c r="C7" s="219"/>
      <c r="D7" s="219"/>
      <c r="E7" s="219"/>
      <c r="F7" s="635" t="s">
        <v>266</v>
      </c>
      <c r="G7" s="636"/>
      <c r="H7" s="636"/>
      <c r="I7" s="336">
        <f>SUM(I4:I6)</f>
        <v>13.5</v>
      </c>
      <c r="J7" s="323"/>
      <c r="K7" s="324"/>
      <c r="L7" s="337">
        <f>SUM(L4:L6)</f>
        <v>156.4</v>
      </c>
      <c r="M7" s="325"/>
      <c r="N7" s="326"/>
      <c r="O7" s="336">
        <f>SUM(O4:O6)</f>
        <v>2.9000000000000004</v>
      </c>
      <c r="P7" s="323"/>
      <c r="Q7" s="324"/>
      <c r="R7" s="339">
        <f>SUM(R4:R6)</f>
        <v>172.79999999999998</v>
      </c>
      <c r="S7" s="380"/>
      <c r="T7" s="292"/>
    </row>
    <row r="8" spans="1:20" s="218" customFormat="1" ht="19.5" customHeight="1">
      <c r="A8" s="217"/>
      <c r="B8" s="219"/>
      <c r="C8" s="219"/>
      <c r="D8" s="219"/>
      <c r="E8" s="219"/>
      <c r="F8" s="290"/>
      <c r="G8" s="290"/>
      <c r="H8" s="290"/>
      <c r="I8" s="291"/>
      <c r="J8" s="291"/>
      <c r="K8" s="291"/>
      <c r="L8" s="292"/>
      <c r="M8" s="292"/>
      <c r="N8" s="292"/>
      <c r="O8" s="291"/>
      <c r="P8" s="291"/>
      <c r="Q8" s="291"/>
      <c r="R8" s="292"/>
      <c r="S8" s="292"/>
      <c r="T8" s="292"/>
    </row>
    <row r="9" spans="1:22" s="109" customFormat="1" ht="12" customHeight="1">
      <c r="A9" s="113" t="s">
        <v>11</v>
      </c>
      <c r="B9" s="621" t="s">
        <v>12</v>
      </c>
      <c r="C9" s="620"/>
      <c r="D9" s="620"/>
      <c r="E9" s="620"/>
      <c r="F9" s="620"/>
      <c r="G9" s="622"/>
      <c r="H9" s="619" t="s">
        <v>13</v>
      </c>
      <c r="I9" s="620"/>
      <c r="J9" s="620"/>
      <c r="K9" s="620"/>
      <c r="L9" s="620"/>
      <c r="M9" s="622"/>
      <c r="N9" s="619" t="s">
        <v>81</v>
      </c>
      <c r="O9" s="620"/>
      <c r="P9" s="620"/>
      <c r="Q9" s="620"/>
      <c r="R9" s="620"/>
      <c r="S9" s="620"/>
      <c r="T9" s="617"/>
      <c r="U9" s="618"/>
      <c r="V9" s="618"/>
    </row>
    <row r="10" spans="1:22" s="109" customFormat="1" ht="12" customHeight="1">
      <c r="A10" s="114"/>
      <c r="B10" s="274" t="s">
        <v>41</v>
      </c>
      <c r="C10" s="275" t="s">
        <v>15</v>
      </c>
      <c r="D10" s="275" t="s">
        <v>18</v>
      </c>
      <c r="E10" s="276" t="s">
        <v>16</v>
      </c>
      <c r="F10" s="276" t="s">
        <v>17</v>
      </c>
      <c r="G10" s="277" t="s">
        <v>10</v>
      </c>
      <c r="H10" s="278" t="s">
        <v>14</v>
      </c>
      <c r="I10" s="279" t="s">
        <v>15</v>
      </c>
      <c r="J10" s="279" t="s">
        <v>19</v>
      </c>
      <c r="K10" s="276" t="s">
        <v>16</v>
      </c>
      <c r="L10" s="276" t="s">
        <v>17</v>
      </c>
      <c r="M10" s="277" t="s">
        <v>10</v>
      </c>
      <c r="N10" s="278" t="s">
        <v>14</v>
      </c>
      <c r="O10" s="279" t="s">
        <v>15</v>
      </c>
      <c r="P10" s="279" t="s">
        <v>20</v>
      </c>
      <c r="Q10" s="276" t="s">
        <v>16</v>
      </c>
      <c r="R10" s="276" t="s">
        <v>17</v>
      </c>
      <c r="S10" s="280" t="s">
        <v>10</v>
      </c>
      <c r="T10" s="245"/>
      <c r="U10" s="231"/>
      <c r="V10" s="231"/>
    </row>
    <row r="11" spans="1:22" s="110" customFormat="1" ht="12.75" thickBot="1">
      <c r="A11" s="115" t="s">
        <v>9</v>
      </c>
      <c r="B11" s="281">
        <f>SUM(B12:B31)/1000</f>
        <v>0.108</v>
      </c>
      <c r="C11" s="282"/>
      <c r="D11" s="282"/>
      <c r="E11" s="283"/>
      <c r="F11" s="283"/>
      <c r="G11" s="284"/>
      <c r="H11" s="285">
        <f>SUM(H12:H31)/1000</f>
        <v>104.961</v>
      </c>
      <c r="I11" s="286"/>
      <c r="J11" s="286"/>
      <c r="K11" s="283"/>
      <c r="L11" s="283"/>
      <c r="M11" s="284"/>
      <c r="N11" s="285">
        <f>SUM(N12:N31)/1000</f>
        <v>2.17</v>
      </c>
      <c r="O11" s="287"/>
      <c r="P11" s="287"/>
      <c r="Q11" s="283"/>
      <c r="R11" s="283"/>
      <c r="S11" s="288"/>
      <c r="T11" s="246"/>
      <c r="U11" s="231"/>
      <c r="V11" s="231"/>
    </row>
    <row r="12" spans="1:22" ht="14.25">
      <c r="A12" s="318" t="s">
        <v>333</v>
      </c>
      <c r="B12" s="184">
        <v>0</v>
      </c>
      <c r="C12" s="197"/>
      <c r="D12" s="198"/>
      <c r="E12" s="179"/>
      <c r="F12" s="187"/>
      <c r="G12" s="293"/>
      <c r="H12" s="189">
        <v>12940</v>
      </c>
      <c r="I12" s="197" t="s">
        <v>254</v>
      </c>
      <c r="J12" s="171" t="s">
        <v>40</v>
      </c>
      <c r="K12" s="179">
        <v>1404</v>
      </c>
      <c r="L12" s="187"/>
      <c r="M12" s="187">
        <v>756</v>
      </c>
      <c r="N12" s="296">
        <v>500</v>
      </c>
      <c r="O12" s="197" t="s">
        <v>423</v>
      </c>
      <c r="P12" s="198" t="s">
        <v>40</v>
      </c>
      <c r="Q12" s="187">
        <v>1188</v>
      </c>
      <c r="R12" s="187">
        <v>1188</v>
      </c>
      <c r="S12" s="188">
        <v>1188</v>
      </c>
      <c r="T12" s="233"/>
      <c r="U12" s="233"/>
      <c r="V12" s="233"/>
    </row>
    <row r="13" spans="1:22" ht="14.25">
      <c r="A13" s="319" t="s">
        <v>334</v>
      </c>
      <c r="B13" s="185">
        <v>0</v>
      </c>
      <c r="C13" s="199"/>
      <c r="D13" s="196"/>
      <c r="E13" s="180"/>
      <c r="F13" s="190"/>
      <c r="G13" s="294"/>
      <c r="H13" s="190">
        <v>5300</v>
      </c>
      <c r="I13" s="199" t="s">
        <v>254</v>
      </c>
      <c r="J13" s="172" t="s">
        <v>40</v>
      </c>
      <c r="K13" s="180">
        <v>1566</v>
      </c>
      <c r="L13" s="190"/>
      <c r="M13" s="190">
        <v>691</v>
      </c>
      <c r="N13" s="297">
        <v>0</v>
      </c>
      <c r="O13" s="199"/>
      <c r="P13" s="196"/>
      <c r="Q13" s="190"/>
      <c r="R13" s="190"/>
      <c r="S13" s="191"/>
      <c r="T13" s="233"/>
      <c r="U13" s="233"/>
      <c r="V13" s="233"/>
    </row>
    <row r="14" spans="1:22" ht="14.25">
      <c r="A14" s="319" t="s">
        <v>335</v>
      </c>
      <c r="B14" s="185">
        <v>0</v>
      </c>
      <c r="C14" s="199"/>
      <c r="D14" s="172"/>
      <c r="E14" s="180"/>
      <c r="F14" s="190"/>
      <c r="G14" s="294"/>
      <c r="H14" s="190">
        <v>510</v>
      </c>
      <c r="I14" s="199" t="s">
        <v>254</v>
      </c>
      <c r="J14" s="172" t="s">
        <v>246</v>
      </c>
      <c r="K14" s="180">
        <v>1512</v>
      </c>
      <c r="L14" s="190"/>
      <c r="M14" s="190">
        <v>1188</v>
      </c>
      <c r="N14" s="297">
        <v>0</v>
      </c>
      <c r="O14" s="199"/>
      <c r="P14" s="196"/>
      <c r="Q14" s="190"/>
      <c r="R14" s="190"/>
      <c r="S14" s="191"/>
      <c r="T14" s="233"/>
      <c r="U14" s="233"/>
      <c r="V14" s="233"/>
    </row>
    <row r="15" spans="1:22" ht="14.25">
      <c r="A15" s="320" t="s">
        <v>336</v>
      </c>
      <c r="B15" s="185">
        <v>0</v>
      </c>
      <c r="C15" s="199"/>
      <c r="D15" s="196"/>
      <c r="E15" s="180"/>
      <c r="F15" s="190"/>
      <c r="G15" s="294"/>
      <c r="H15" s="190">
        <v>15430</v>
      </c>
      <c r="I15" s="199" t="s">
        <v>251</v>
      </c>
      <c r="J15" s="172" t="s">
        <v>242</v>
      </c>
      <c r="K15" s="180">
        <v>1404</v>
      </c>
      <c r="L15" s="190"/>
      <c r="M15" s="190">
        <v>702</v>
      </c>
      <c r="N15" s="297">
        <v>0</v>
      </c>
      <c r="O15" s="199"/>
      <c r="P15" s="196"/>
      <c r="Q15" s="190"/>
      <c r="R15" s="190"/>
      <c r="S15" s="191"/>
      <c r="T15" s="233"/>
      <c r="U15" s="233"/>
      <c r="V15" s="233"/>
    </row>
    <row r="16" spans="1:22" ht="14.25">
      <c r="A16" s="320" t="s">
        <v>337</v>
      </c>
      <c r="B16" s="185">
        <v>0</v>
      </c>
      <c r="C16" s="199"/>
      <c r="D16" s="196"/>
      <c r="E16" s="180"/>
      <c r="F16" s="190"/>
      <c r="G16" s="294"/>
      <c r="H16" s="299">
        <v>18600</v>
      </c>
      <c r="I16" s="199" t="s">
        <v>251</v>
      </c>
      <c r="J16" s="172" t="s">
        <v>40</v>
      </c>
      <c r="K16" s="180">
        <v>1296</v>
      </c>
      <c r="L16" s="190"/>
      <c r="M16" s="190">
        <v>540</v>
      </c>
      <c r="N16" s="297">
        <v>0</v>
      </c>
      <c r="O16" s="199"/>
      <c r="P16" s="196"/>
      <c r="Q16" s="190"/>
      <c r="R16" s="190"/>
      <c r="S16" s="191"/>
      <c r="T16" s="233"/>
      <c r="U16" s="233"/>
      <c r="V16" s="233"/>
    </row>
    <row r="17" spans="1:22" ht="14.25">
      <c r="A17" s="320" t="s">
        <v>338</v>
      </c>
      <c r="B17" s="185">
        <v>0</v>
      </c>
      <c r="C17" s="199"/>
      <c r="D17" s="196"/>
      <c r="E17" s="180"/>
      <c r="F17" s="190"/>
      <c r="G17" s="294"/>
      <c r="H17" s="190">
        <v>1381</v>
      </c>
      <c r="I17" s="199" t="s">
        <v>252</v>
      </c>
      <c r="J17" s="196" t="s">
        <v>282</v>
      </c>
      <c r="K17" s="180">
        <v>3240</v>
      </c>
      <c r="L17" s="190"/>
      <c r="M17" s="190">
        <v>1944</v>
      </c>
      <c r="N17" s="297">
        <v>0</v>
      </c>
      <c r="O17" s="199"/>
      <c r="P17" s="196"/>
      <c r="Q17" s="190"/>
      <c r="R17" s="190"/>
      <c r="S17" s="191"/>
      <c r="T17" s="233"/>
      <c r="U17" s="233"/>
      <c r="V17" s="233"/>
    </row>
    <row r="18" spans="1:22" ht="14.25">
      <c r="A18" s="321" t="s">
        <v>340</v>
      </c>
      <c r="B18" s="185">
        <v>0</v>
      </c>
      <c r="C18" s="199"/>
      <c r="D18" s="196"/>
      <c r="E18" s="180"/>
      <c r="F18" s="190"/>
      <c r="G18" s="294"/>
      <c r="H18" s="190">
        <v>410</v>
      </c>
      <c r="I18" s="199" t="s">
        <v>310</v>
      </c>
      <c r="J18" s="196" t="s">
        <v>425</v>
      </c>
      <c r="K18" s="180">
        <v>810</v>
      </c>
      <c r="L18" s="190">
        <v>810</v>
      </c>
      <c r="M18" s="190">
        <v>810</v>
      </c>
      <c r="N18" s="297">
        <v>0</v>
      </c>
      <c r="O18" s="199"/>
      <c r="P18" s="196"/>
      <c r="Q18" s="190"/>
      <c r="R18" s="190"/>
      <c r="S18" s="191"/>
      <c r="T18" s="233"/>
      <c r="U18" s="233"/>
      <c r="V18" s="233"/>
    </row>
    <row r="19" spans="1:22" ht="14.25">
      <c r="A19" s="320" t="s">
        <v>341</v>
      </c>
      <c r="B19" s="185">
        <v>0</v>
      </c>
      <c r="C19" s="199"/>
      <c r="D19" s="196"/>
      <c r="E19" s="180"/>
      <c r="F19" s="190"/>
      <c r="G19" s="294"/>
      <c r="H19" s="190">
        <v>1552</v>
      </c>
      <c r="I19" s="199" t="s">
        <v>44</v>
      </c>
      <c r="J19" s="172" t="s">
        <v>49</v>
      </c>
      <c r="K19" s="180">
        <v>1944</v>
      </c>
      <c r="L19" s="190"/>
      <c r="M19" s="190">
        <v>756</v>
      </c>
      <c r="N19" s="297">
        <v>0</v>
      </c>
      <c r="O19" s="199"/>
      <c r="P19" s="196"/>
      <c r="Q19" s="190"/>
      <c r="R19" s="190"/>
      <c r="S19" s="191"/>
      <c r="T19" s="233"/>
      <c r="U19" s="233"/>
      <c r="V19" s="233"/>
    </row>
    <row r="20" spans="1:22" ht="14.25">
      <c r="A20" s="320" t="s">
        <v>342</v>
      </c>
      <c r="B20" s="185">
        <v>0</v>
      </c>
      <c r="C20" s="199"/>
      <c r="D20" s="196"/>
      <c r="E20" s="180"/>
      <c r="F20" s="190"/>
      <c r="G20" s="294"/>
      <c r="H20" s="190">
        <v>2287</v>
      </c>
      <c r="I20" s="199" t="s">
        <v>252</v>
      </c>
      <c r="J20" s="172" t="s">
        <v>48</v>
      </c>
      <c r="K20" s="180">
        <v>3132</v>
      </c>
      <c r="L20" s="190"/>
      <c r="M20" s="190">
        <v>432</v>
      </c>
      <c r="N20" s="297">
        <v>320</v>
      </c>
      <c r="O20" s="199" t="s">
        <v>252</v>
      </c>
      <c r="P20" s="196" t="s">
        <v>48</v>
      </c>
      <c r="Q20" s="190">
        <v>2160</v>
      </c>
      <c r="R20" s="190">
        <v>2160</v>
      </c>
      <c r="S20" s="191">
        <v>2160</v>
      </c>
      <c r="T20" s="233"/>
      <c r="U20" s="233"/>
      <c r="V20" s="233"/>
    </row>
    <row r="21" spans="1:22" ht="14.25">
      <c r="A21" s="320" t="s">
        <v>343</v>
      </c>
      <c r="B21" s="185">
        <v>0</v>
      </c>
      <c r="C21" s="199"/>
      <c r="D21" s="196"/>
      <c r="E21" s="180"/>
      <c r="F21" s="190"/>
      <c r="G21" s="294"/>
      <c r="H21" s="192">
        <v>2114</v>
      </c>
      <c r="I21" s="199" t="s">
        <v>302</v>
      </c>
      <c r="J21" s="172" t="s">
        <v>49</v>
      </c>
      <c r="K21" s="180">
        <v>2754</v>
      </c>
      <c r="L21" s="190"/>
      <c r="M21" s="190">
        <v>540</v>
      </c>
      <c r="N21" s="297">
        <v>0</v>
      </c>
      <c r="O21" s="199"/>
      <c r="P21" s="196"/>
      <c r="Q21" s="190"/>
      <c r="R21" s="190"/>
      <c r="S21" s="191"/>
      <c r="T21" s="233"/>
      <c r="U21" s="233"/>
      <c r="V21" s="233"/>
    </row>
    <row r="22" spans="1:22" ht="14.25">
      <c r="A22" s="320" t="s">
        <v>344</v>
      </c>
      <c r="B22" s="185">
        <v>0</v>
      </c>
      <c r="C22" s="199"/>
      <c r="D22" s="196"/>
      <c r="E22" s="180"/>
      <c r="F22" s="190"/>
      <c r="G22" s="294"/>
      <c r="H22" s="190">
        <v>9886</v>
      </c>
      <c r="I22" s="199" t="s">
        <v>254</v>
      </c>
      <c r="J22" s="172" t="s">
        <v>40</v>
      </c>
      <c r="K22" s="180">
        <v>1296</v>
      </c>
      <c r="L22" s="190"/>
      <c r="M22" s="190">
        <v>756</v>
      </c>
      <c r="N22" s="297">
        <v>1210</v>
      </c>
      <c r="O22" s="199" t="s">
        <v>254</v>
      </c>
      <c r="P22" s="196" t="s">
        <v>40</v>
      </c>
      <c r="Q22" s="190">
        <v>1296</v>
      </c>
      <c r="R22" s="190"/>
      <c r="S22" s="191">
        <v>1242</v>
      </c>
      <c r="T22" s="233"/>
      <c r="U22" s="233"/>
      <c r="V22" s="233"/>
    </row>
    <row r="23" spans="1:22" ht="14.25">
      <c r="A23" s="320" t="s">
        <v>345</v>
      </c>
      <c r="B23" s="185">
        <v>0</v>
      </c>
      <c r="C23" s="199"/>
      <c r="D23" s="196"/>
      <c r="E23" s="180"/>
      <c r="F23" s="190"/>
      <c r="G23" s="294"/>
      <c r="H23" s="190">
        <v>1238</v>
      </c>
      <c r="I23" s="199" t="s">
        <v>315</v>
      </c>
      <c r="J23" s="196" t="s">
        <v>253</v>
      </c>
      <c r="K23" s="180">
        <v>108</v>
      </c>
      <c r="L23" s="190"/>
      <c r="M23" s="190">
        <v>54</v>
      </c>
      <c r="N23" s="297">
        <v>0</v>
      </c>
      <c r="O23" s="199"/>
      <c r="P23" s="196"/>
      <c r="Q23" s="190"/>
      <c r="R23" s="190"/>
      <c r="S23" s="191"/>
      <c r="T23" s="233"/>
      <c r="U23" s="233"/>
      <c r="V23" s="233"/>
    </row>
    <row r="24" spans="1:22" ht="14.25">
      <c r="A24" s="320" t="s">
        <v>346</v>
      </c>
      <c r="B24" s="185">
        <v>0</v>
      </c>
      <c r="C24" s="199"/>
      <c r="D24" s="196"/>
      <c r="E24" s="180"/>
      <c r="F24" s="190"/>
      <c r="G24" s="294"/>
      <c r="H24" s="190">
        <v>5760</v>
      </c>
      <c r="I24" s="199" t="s">
        <v>44</v>
      </c>
      <c r="J24" s="172" t="s">
        <v>49</v>
      </c>
      <c r="K24" s="180">
        <v>2268</v>
      </c>
      <c r="L24" s="190"/>
      <c r="M24" s="190">
        <v>108</v>
      </c>
      <c r="N24" s="297">
        <v>140</v>
      </c>
      <c r="O24" s="199" t="s">
        <v>44</v>
      </c>
      <c r="P24" s="196" t="s">
        <v>49</v>
      </c>
      <c r="Q24" s="190">
        <v>1944</v>
      </c>
      <c r="R24" s="190"/>
      <c r="S24" s="191">
        <v>1296</v>
      </c>
      <c r="T24" s="233"/>
      <c r="U24" s="233"/>
      <c r="V24" s="233"/>
    </row>
    <row r="25" spans="1:22" ht="14.25">
      <c r="A25" s="320" t="s">
        <v>347</v>
      </c>
      <c r="B25" s="185">
        <v>0</v>
      </c>
      <c r="C25" s="199"/>
      <c r="D25" s="196"/>
      <c r="E25" s="180"/>
      <c r="F25" s="190"/>
      <c r="G25" s="294"/>
      <c r="H25" s="190">
        <v>5230</v>
      </c>
      <c r="I25" s="199" t="s">
        <v>254</v>
      </c>
      <c r="J25" s="172" t="s">
        <v>40</v>
      </c>
      <c r="K25" s="180">
        <v>1404</v>
      </c>
      <c r="L25" s="190"/>
      <c r="M25" s="190">
        <v>1188</v>
      </c>
      <c r="N25" s="297">
        <v>0</v>
      </c>
      <c r="O25" s="199"/>
      <c r="P25" s="196"/>
      <c r="Q25" s="190"/>
      <c r="R25" s="190"/>
      <c r="S25" s="191"/>
      <c r="T25" s="233"/>
      <c r="U25" s="233"/>
      <c r="V25" s="233"/>
    </row>
    <row r="26" spans="1:22" ht="14.25">
      <c r="A26" s="320" t="s">
        <v>348</v>
      </c>
      <c r="B26" s="185">
        <v>0</v>
      </c>
      <c r="C26" s="199"/>
      <c r="D26" s="196"/>
      <c r="E26" s="180"/>
      <c r="F26" s="190"/>
      <c r="G26" s="294"/>
      <c r="H26" s="190">
        <v>400</v>
      </c>
      <c r="I26" s="199" t="s">
        <v>310</v>
      </c>
      <c r="J26" s="172" t="s">
        <v>40</v>
      </c>
      <c r="K26" s="180">
        <v>3456</v>
      </c>
      <c r="L26" s="190"/>
      <c r="M26" s="190">
        <v>1404</v>
      </c>
      <c r="N26" s="297">
        <v>0</v>
      </c>
      <c r="O26" s="199"/>
      <c r="P26" s="196"/>
      <c r="Q26" s="190"/>
      <c r="R26" s="190"/>
      <c r="S26" s="191"/>
      <c r="T26" s="233"/>
      <c r="U26" s="233"/>
      <c r="V26" s="233"/>
    </row>
    <row r="27" spans="1:22" ht="14.25">
      <c r="A27" s="320" t="s">
        <v>349</v>
      </c>
      <c r="B27" s="185">
        <v>0</v>
      </c>
      <c r="C27" s="199"/>
      <c r="D27" s="196"/>
      <c r="E27" s="180"/>
      <c r="F27" s="190"/>
      <c r="G27" s="294"/>
      <c r="H27" s="190">
        <v>17160</v>
      </c>
      <c r="I27" s="199" t="s">
        <v>254</v>
      </c>
      <c r="J27" s="172" t="s">
        <v>40</v>
      </c>
      <c r="K27" s="180">
        <v>1836</v>
      </c>
      <c r="L27" s="190"/>
      <c r="M27" s="190">
        <v>216</v>
      </c>
      <c r="N27" s="297">
        <v>0</v>
      </c>
      <c r="O27" s="199"/>
      <c r="P27" s="172"/>
      <c r="Q27" s="190"/>
      <c r="R27" s="190"/>
      <c r="S27" s="191"/>
      <c r="T27" s="233"/>
      <c r="U27" s="233"/>
      <c r="V27" s="233"/>
    </row>
    <row r="28" spans="1:22" ht="14.25">
      <c r="A28" s="320" t="s">
        <v>350</v>
      </c>
      <c r="B28" s="185">
        <v>0</v>
      </c>
      <c r="C28" s="199"/>
      <c r="D28" s="196"/>
      <c r="E28" s="180"/>
      <c r="F28" s="190"/>
      <c r="G28" s="294"/>
      <c r="H28" s="190">
        <v>2180</v>
      </c>
      <c r="I28" s="199" t="s">
        <v>251</v>
      </c>
      <c r="J28" s="172" t="s">
        <v>40</v>
      </c>
      <c r="K28" s="180">
        <v>2700</v>
      </c>
      <c r="L28" s="190"/>
      <c r="M28" s="190">
        <v>1080</v>
      </c>
      <c r="N28" s="297">
        <v>0</v>
      </c>
      <c r="O28" s="199"/>
      <c r="P28" s="196"/>
      <c r="Q28" s="190"/>
      <c r="R28" s="190"/>
      <c r="S28" s="191"/>
      <c r="T28" s="233"/>
      <c r="U28" s="233"/>
      <c r="V28" s="233"/>
    </row>
    <row r="29" spans="1:22" ht="14.25">
      <c r="A29" s="320" t="s">
        <v>351</v>
      </c>
      <c r="B29" s="185">
        <v>0</v>
      </c>
      <c r="C29" s="199"/>
      <c r="D29" s="196"/>
      <c r="E29" s="180"/>
      <c r="F29" s="190"/>
      <c r="G29" s="294"/>
      <c r="H29" s="190">
        <v>2008</v>
      </c>
      <c r="I29" s="199" t="s">
        <v>44</v>
      </c>
      <c r="J29" s="172" t="s">
        <v>48</v>
      </c>
      <c r="K29" s="180">
        <v>2592</v>
      </c>
      <c r="L29" s="190"/>
      <c r="M29" s="190">
        <v>2268</v>
      </c>
      <c r="N29" s="297">
        <v>0</v>
      </c>
      <c r="O29" s="199"/>
      <c r="P29" s="196"/>
      <c r="Q29" s="190"/>
      <c r="R29" s="190"/>
      <c r="S29" s="191"/>
      <c r="T29" s="233"/>
      <c r="U29" s="233"/>
      <c r="V29" s="233"/>
    </row>
    <row r="30" spans="1:22" ht="14.25">
      <c r="A30" s="320" t="s">
        <v>352</v>
      </c>
      <c r="B30" s="185">
        <v>108</v>
      </c>
      <c r="C30" s="199" t="s">
        <v>378</v>
      </c>
      <c r="D30" s="196" t="s">
        <v>256</v>
      </c>
      <c r="E30" s="180">
        <v>10800</v>
      </c>
      <c r="F30" s="190"/>
      <c r="G30" s="294">
        <v>2268</v>
      </c>
      <c r="H30" s="190">
        <v>0</v>
      </c>
      <c r="I30" s="199"/>
      <c r="J30" s="196"/>
      <c r="K30" s="180"/>
      <c r="L30" s="190"/>
      <c r="M30" s="190"/>
      <c r="N30" s="297">
        <v>0</v>
      </c>
      <c r="O30" s="199"/>
      <c r="P30" s="196"/>
      <c r="Q30" s="190"/>
      <c r="R30" s="190"/>
      <c r="S30" s="191"/>
      <c r="T30" s="233"/>
      <c r="U30" s="233"/>
      <c r="V30" s="233"/>
    </row>
    <row r="31" spans="1:22" ht="14.25">
      <c r="A31" s="322" t="s">
        <v>353</v>
      </c>
      <c r="B31" s="247">
        <v>0</v>
      </c>
      <c r="C31" s="248"/>
      <c r="D31" s="249"/>
      <c r="E31" s="193"/>
      <c r="F31" s="194"/>
      <c r="G31" s="300"/>
      <c r="H31" s="250">
        <v>575</v>
      </c>
      <c r="I31" s="248" t="s">
        <v>44</v>
      </c>
      <c r="J31" s="249" t="s">
        <v>283</v>
      </c>
      <c r="K31" s="193">
        <v>162</v>
      </c>
      <c r="L31" s="250"/>
      <c r="M31" s="250">
        <v>54</v>
      </c>
      <c r="N31" s="301">
        <v>0</v>
      </c>
      <c r="O31" s="248"/>
      <c r="P31" s="249"/>
      <c r="Q31" s="250"/>
      <c r="R31" s="250"/>
      <c r="S31" s="195"/>
      <c r="T31" s="233"/>
      <c r="U31" s="233"/>
      <c r="V31" s="233"/>
    </row>
    <row r="32" spans="1:22" ht="14.25">
      <c r="A32" s="166" t="s">
        <v>39</v>
      </c>
      <c r="B32" s="314"/>
      <c r="C32" s="311"/>
      <c r="D32" s="311"/>
      <c r="E32" s="310"/>
      <c r="F32" s="310"/>
      <c r="G32" s="310"/>
      <c r="H32" s="310"/>
      <c r="I32" s="311"/>
      <c r="J32" s="311"/>
      <c r="K32" s="312"/>
      <c r="L32" s="310"/>
      <c r="M32" s="310"/>
      <c r="N32" s="310"/>
      <c r="O32" s="311"/>
      <c r="P32" s="311"/>
      <c r="Q32" s="310"/>
      <c r="R32" s="310"/>
      <c r="S32" s="313"/>
      <c r="T32" s="234"/>
      <c r="U32" s="111"/>
      <c r="V32" s="235"/>
    </row>
    <row r="33" spans="1:22" ht="14.25">
      <c r="A33" s="318" t="s">
        <v>354</v>
      </c>
      <c r="B33" s="303">
        <v>500</v>
      </c>
      <c r="C33" s="304" t="s">
        <v>303</v>
      </c>
      <c r="D33" s="202" t="s">
        <v>40</v>
      </c>
      <c r="E33" s="305">
        <v>2268</v>
      </c>
      <c r="F33" s="194">
        <v>2268</v>
      </c>
      <c r="G33" s="306">
        <v>2268</v>
      </c>
      <c r="H33" s="307">
        <v>4675</v>
      </c>
      <c r="I33" s="304" t="s">
        <v>303</v>
      </c>
      <c r="J33" s="173" t="s">
        <v>40</v>
      </c>
      <c r="K33" s="305">
        <v>3240</v>
      </c>
      <c r="L33" s="307"/>
      <c r="M33" s="307">
        <v>1080</v>
      </c>
      <c r="N33" s="308">
        <v>680</v>
      </c>
      <c r="O33" s="304" t="s">
        <v>303</v>
      </c>
      <c r="P33" s="202" t="s">
        <v>40</v>
      </c>
      <c r="Q33" s="307">
        <v>3240</v>
      </c>
      <c r="R33" s="307"/>
      <c r="S33" s="309">
        <v>1080</v>
      </c>
      <c r="T33" s="233"/>
      <c r="U33" s="233"/>
      <c r="V33" s="233"/>
    </row>
    <row r="34" spans="1:22" ht="14.25">
      <c r="A34" s="320" t="s">
        <v>355</v>
      </c>
      <c r="B34" s="185">
        <v>0</v>
      </c>
      <c r="C34" s="199"/>
      <c r="D34" s="196"/>
      <c r="E34" s="315"/>
      <c r="F34" s="190"/>
      <c r="G34" s="178"/>
      <c r="H34" s="190">
        <v>0</v>
      </c>
      <c r="I34" s="199"/>
      <c r="J34" s="172"/>
      <c r="K34" s="180"/>
      <c r="L34" s="190"/>
      <c r="M34" s="190"/>
      <c r="N34" s="297">
        <v>0</v>
      </c>
      <c r="O34" s="199"/>
      <c r="P34" s="196"/>
      <c r="Q34" s="190"/>
      <c r="R34" s="190"/>
      <c r="S34" s="191"/>
      <c r="T34" s="233"/>
      <c r="U34" s="233"/>
      <c r="V34" s="233"/>
    </row>
    <row r="35" spans="1:22" ht="14.25">
      <c r="A35" s="320" t="s">
        <v>357</v>
      </c>
      <c r="B35" s="185">
        <v>0</v>
      </c>
      <c r="C35" s="199"/>
      <c r="D35" s="196"/>
      <c r="E35" s="180"/>
      <c r="F35" s="190"/>
      <c r="G35" s="294"/>
      <c r="H35" s="190">
        <v>0</v>
      </c>
      <c r="I35" s="199"/>
      <c r="J35" s="196"/>
      <c r="K35" s="180"/>
      <c r="L35" s="190"/>
      <c r="M35" s="190"/>
      <c r="N35" s="297">
        <v>0</v>
      </c>
      <c r="O35" s="199"/>
      <c r="P35" s="196"/>
      <c r="Q35" s="190"/>
      <c r="R35" s="190"/>
      <c r="S35" s="191"/>
      <c r="T35" s="233"/>
      <c r="U35" s="233"/>
      <c r="V35" s="233"/>
    </row>
    <row r="36" spans="1:22" ht="14.25">
      <c r="A36" s="320" t="s">
        <v>359</v>
      </c>
      <c r="B36" s="185">
        <v>4510</v>
      </c>
      <c r="C36" s="199" t="s">
        <v>370</v>
      </c>
      <c r="D36" s="196" t="s">
        <v>40</v>
      </c>
      <c r="E36" s="180">
        <v>5400</v>
      </c>
      <c r="F36" s="190"/>
      <c r="G36" s="294">
        <v>3240</v>
      </c>
      <c r="H36" s="190">
        <v>600</v>
      </c>
      <c r="I36" s="199" t="s">
        <v>370</v>
      </c>
      <c r="J36" s="172" t="s">
        <v>40</v>
      </c>
      <c r="K36" s="180">
        <v>4320</v>
      </c>
      <c r="L36" s="190"/>
      <c r="M36" s="190">
        <v>3780</v>
      </c>
      <c r="N36" s="297">
        <v>0</v>
      </c>
      <c r="O36" s="199"/>
      <c r="P36" s="196"/>
      <c r="Q36" s="190"/>
      <c r="R36" s="190"/>
      <c r="S36" s="191"/>
      <c r="T36" s="233"/>
      <c r="U36" s="233"/>
      <c r="V36" s="233"/>
    </row>
    <row r="37" spans="1:22" ht="14.25">
      <c r="A37" s="320" t="s">
        <v>361</v>
      </c>
      <c r="B37" s="185">
        <v>3220</v>
      </c>
      <c r="C37" s="199" t="s">
        <v>370</v>
      </c>
      <c r="D37" s="172" t="s">
        <v>40</v>
      </c>
      <c r="E37" s="180">
        <v>5400</v>
      </c>
      <c r="F37" s="190"/>
      <c r="G37" s="294">
        <v>3240</v>
      </c>
      <c r="H37" s="190">
        <v>600</v>
      </c>
      <c r="I37" s="199" t="s">
        <v>370</v>
      </c>
      <c r="J37" s="172" t="s">
        <v>40</v>
      </c>
      <c r="K37" s="180">
        <v>4320</v>
      </c>
      <c r="L37" s="190"/>
      <c r="M37" s="190">
        <v>3780</v>
      </c>
      <c r="N37" s="297">
        <v>0</v>
      </c>
      <c r="O37" s="199"/>
      <c r="P37" s="196"/>
      <c r="Q37" s="190"/>
      <c r="R37" s="190"/>
      <c r="S37" s="191"/>
      <c r="T37" s="233"/>
      <c r="U37" s="233"/>
      <c r="V37" s="233"/>
    </row>
    <row r="38" spans="1:22" ht="14.25">
      <c r="A38" s="320" t="s">
        <v>363</v>
      </c>
      <c r="B38" s="185">
        <v>0</v>
      </c>
      <c r="C38" s="199"/>
      <c r="D38" s="173"/>
      <c r="E38" s="180"/>
      <c r="F38" s="190"/>
      <c r="G38" s="294"/>
      <c r="H38" s="190">
        <v>0</v>
      </c>
      <c r="I38" s="199"/>
      <c r="J38" s="202"/>
      <c r="K38" s="180"/>
      <c r="L38" s="190"/>
      <c r="M38" s="190"/>
      <c r="N38" s="297">
        <v>0</v>
      </c>
      <c r="O38" s="199"/>
      <c r="P38" s="196"/>
      <c r="Q38" s="190"/>
      <c r="R38" s="190"/>
      <c r="S38" s="191"/>
      <c r="T38" s="233"/>
      <c r="U38" s="233"/>
      <c r="V38" s="233"/>
    </row>
    <row r="39" spans="1:22" ht="14.25">
      <c r="A39" s="320" t="s">
        <v>364</v>
      </c>
      <c r="B39" s="185">
        <v>383</v>
      </c>
      <c r="C39" s="199" t="s">
        <v>376</v>
      </c>
      <c r="D39" s="196" t="s">
        <v>314</v>
      </c>
      <c r="E39" s="180">
        <v>1512</v>
      </c>
      <c r="F39" s="190"/>
      <c r="G39" s="294">
        <v>864</v>
      </c>
      <c r="H39" s="190">
        <v>40</v>
      </c>
      <c r="I39" s="199" t="s">
        <v>303</v>
      </c>
      <c r="J39" s="196" t="s">
        <v>40</v>
      </c>
      <c r="K39" s="180">
        <v>1836</v>
      </c>
      <c r="L39" s="190">
        <v>1836</v>
      </c>
      <c r="M39" s="190">
        <v>1836</v>
      </c>
      <c r="N39" s="297">
        <v>0</v>
      </c>
      <c r="O39" s="199"/>
      <c r="P39" s="196"/>
      <c r="Q39" s="190"/>
      <c r="R39" s="190"/>
      <c r="S39" s="191"/>
      <c r="T39" s="233"/>
      <c r="U39" s="233"/>
      <c r="V39" s="233"/>
    </row>
    <row r="40" spans="1:22" ht="14.25">
      <c r="A40" s="320" t="s">
        <v>365</v>
      </c>
      <c r="B40" s="185">
        <v>0</v>
      </c>
      <c r="C40" s="199"/>
      <c r="D40" s="196"/>
      <c r="E40" s="180"/>
      <c r="F40" s="190"/>
      <c r="G40" s="294"/>
      <c r="H40" s="190">
        <v>0</v>
      </c>
      <c r="I40" s="199"/>
      <c r="J40" s="172"/>
      <c r="K40" s="180"/>
      <c r="L40" s="190"/>
      <c r="M40" s="190"/>
      <c r="N40" s="297">
        <v>0</v>
      </c>
      <c r="O40" s="199"/>
      <c r="P40" s="196"/>
      <c r="Q40" s="190"/>
      <c r="R40" s="190"/>
      <c r="S40" s="191"/>
      <c r="T40" s="233"/>
      <c r="U40" s="233"/>
      <c r="V40" s="233"/>
    </row>
    <row r="41" spans="1:22" ht="14.25">
      <c r="A41" s="320" t="s">
        <v>366</v>
      </c>
      <c r="B41" s="185">
        <v>0</v>
      </c>
      <c r="C41" s="199"/>
      <c r="D41" s="196"/>
      <c r="E41" s="193"/>
      <c r="F41" s="194"/>
      <c r="G41" s="300"/>
      <c r="H41" s="190">
        <v>1068</v>
      </c>
      <c r="I41" s="199" t="s">
        <v>377</v>
      </c>
      <c r="J41" s="172" t="s">
        <v>248</v>
      </c>
      <c r="K41" s="180">
        <v>15120</v>
      </c>
      <c r="L41" s="190"/>
      <c r="M41" s="190">
        <v>3456</v>
      </c>
      <c r="N41" s="297">
        <v>9</v>
      </c>
      <c r="O41" s="199" t="s">
        <v>424</v>
      </c>
      <c r="P41" s="196" t="s">
        <v>248</v>
      </c>
      <c r="Q41" s="190">
        <v>10800</v>
      </c>
      <c r="R41" s="190">
        <v>10800</v>
      </c>
      <c r="S41" s="191">
        <v>10800</v>
      </c>
      <c r="T41" s="233"/>
      <c r="U41" s="233"/>
      <c r="V41" s="233"/>
    </row>
    <row r="42" spans="1:22" ht="15" thickBot="1">
      <c r="A42" s="322" t="s">
        <v>367</v>
      </c>
      <c r="B42" s="186">
        <v>0</v>
      </c>
      <c r="C42" s="200"/>
      <c r="D42" s="201"/>
      <c r="E42" s="181"/>
      <c r="F42" s="316"/>
      <c r="G42" s="295"/>
      <c r="H42" s="183">
        <v>1180</v>
      </c>
      <c r="I42" s="302" t="s">
        <v>316</v>
      </c>
      <c r="J42" s="201" t="s">
        <v>40</v>
      </c>
      <c r="K42" s="181">
        <v>11880</v>
      </c>
      <c r="L42" s="183"/>
      <c r="M42" s="183">
        <v>5076</v>
      </c>
      <c r="N42" s="298">
        <v>30</v>
      </c>
      <c r="O42" s="302" t="s">
        <v>302</v>
      </c>
      <c r="P42" s="201" t="s">
        <v>40</v>
      </c>
      <c r="Q42" s="183">
        <v>5940</v>
      </c>
      <c r="R42" s="183">
        <v>5940</v>
      </c>
      <c r="S42" s="182">
        <v>5940</v>
      </c>
      <c r="T42" s="233"/>
      <c r="U42" s="233"/>
      <c r="V42" s="233"/>
    </row>
    <row r="43" spans="1:22" ht="12">
      <c r="A43" s="317"/>
      <c r="B43" s="251"/>
      <c r="C43" s="252"/>
      <c r="D43" s="253"/>
      <c r="E43" s="254"/>
      <c r="F43" s="254"/>
      <c r="G43" s="254"/>
      <c r="H43" s="251"/>
      <c r="I43" s="252"/>
      <c r="J43" s="252"/>
      <c r="K43" s="255"/>
      <c r="L43" s="255"/>
      <c r="M43" s="255"/>
      <c r="N43" s="251"/>
      <c r="O43" s="252"/>
      <c r="P43" s="253"/>
      <c r="Q43" s="254"/>
      <c r="R43" s="254"/>
      <c r="S43" s="254"/>
      <c r="T43" s="232"/>
      <c r="U43" s="236"/>
      <c r="V43" s="237"/>
    </row>
    <row r="44" spans="1:22" ht="12">
      <c r="A44" s="256"/>
      <c r="B44" s="241"/>
      <c r="C44" s="242"/>
      <c r="D44" s="239"/>
      <c r="E44" s="241"/>
      <c r="F44" s="238"/>
      <c r="G44" s="238"/>
      <c r="H44" s="238"/>
      <c r="I44" s="242"/>
      <c r="J44" s="239"/>
      <c r="K44" s="244"/>
      <c r="L44" s="238"/>
      <c r="M44" s="244"/>
      <c r="N44" s="238"/>
      <c r="O44" s="239"/>
      <c r="P44" s="240"/>
      <c r="Q44" s="241"/>
      <c r="R44" s="241"/>
      <c r="S44" s="241"/>
      <c r="T44" s="238"/>
      <c r="U44" s="239"/>
      <c r="V44" s="240"/>
    </row>
    <row r="45" spans="1:22" ht="12">
      <c r="A45" s="256"/>
      <c r="B45" s="238"/>
      <c r="C45" s="242"/>
      <c r="D45" s="239"/>
      <c r="E45" s="244"/>
      <c r="F45" s="238"/>
      <c r="G45" s="244"/>
      <c r="H45" s="238"/>
      <c r="I45" s="244"/>
      <c r="J45" s="239"/>
      <c r="K45" s="244"/>
      <c r="L45" s="238"/>
      <c r="M45" s="244"/>
      <c r="N45" s="238"/>
      <c r="O45" s="242"/>
      <c r="P45" s="243"/>
      <c r="Q45" s="244"/>
      <c r="R45" s="244"/>
      <c r="S45" s="244"/>
      <c r="T45" s="238"/>
      <c r="U45" s="242"/>
      <c r="V45" s="243"/>
    </row>
    <row r="46" spans="1:22" ht="12">
      <c r="A46" s="256"/>
      <c r="B46" s="238"/>
      <c r="C46" s="242"/>
      <c r="D46" s="257"/>
      <c r="E46" s="241"/>
      <c r="F46" s="238"/>
      <c r="G46" s="238"/>
      <c r="H46" s="238"/>
      <c r="I46" s="242"/>
      <c r="J46" s="243"/>
      <c r="K46" s="241"/>
      <c r="L46" s="238"/>
      <c r="M46" s="238"/>
      <c r="N46" s="238"/>
      <c r="O46" s="242"/>
      <c r="P46" s="243"/>
      <c r="Q46" s="241"/>
      <c r="R46" s="241"/>
      <c r="S46" s="241"/>
      <c r="T46" s="238"/>
      <c r="U46" s="242"/>
      <c r="V46" s="243"/>
    </row>
    <row r="47" spans="1:22" ht="12">
      <c r="A47" s="256"/>
      <c r="B47" s="238"/>
      <c r="C47" s="244"/>
      <c r="D47" s="257"/>
      <c r="E47" s="241"/>
      <c r="F47" s="238"/>
      <c r="G47" s="241"/>
      <c r="H47" s="238"/>
      <c r="I47" s="244"/>
      <c r="J47" s="243"/>
      <c r="K47" s="241"/>
      <c r="L47" s="238"/>
      <c r="M47" s="241"/>
      <c r="N47" s="238"/>
      <c r="O47" s="242"/>
      <c r="P47" s="243"/>
      <c r="Q47" s="241"/>
      <c r="R47" s="241"/>
      <c r="S47" s="241"/>
      <c r="T47" s="238"/>
      <c r="U47" s="242"/>
      <c r="V47" s="243"/>
    </row>
    <row r="48" spans="1:7" ht="12">
      <c r="A48" s="112"/>
      <c r="B48" s="112"/>
      <c r="C48" s="112"/>
      <c r="D48" s="112"/>
      <c r="E48" s="112"/>
      <c r="F48" s="112"/>
      <c r="G48" s="112"/>
    </row>
  </sheetData>
  <sheetProtection/>
  <mergeCells count="15">
    <mergeCell ref="A3:B3"/>
    <mergeCell ref="F7:H7"/>
    <mergeCell ref="F4:H4"/>
    <mergeCell ref="F5:H5"/>
    <mergeCell ref="F2:H3"/>
    <mergeCell ref="R2:S3"/>
    <mergeCell ref="T9:V9"/>
    <mergeCell ref="N9:S9"/>
    <mergeCell ref="B9:G9"/>
    <mergeCell ref="H9:M9"/>
    <mergeCell ref="I2:Q2"/>
    <mergeCell ref="I3:K3"/>
    <mergeCell ref="L3:N3"/>
    <mergeCell ref="O3:Q3"/>
    <mergeCell ref="F6:H6"/>
  </mergeCells>
  <dataValidations count="3">
    <dataValidation type="list" allowBlank="1" showInputMessage="1" showErrorMessage="1" sqref="D5:D6">
      <formula1>"強  い,強保合,保  合,弱保合,弱  い"</formula1>
    </dataValidation>
    <dataValidation type="list" allowBlank="1" showInputMessage="1" showErrorMessage="1" sqref="B4:B5">
      <formula1>"強い,強保合,保合,弱保合,弱い,まちまち"</formula1>
    </dataValidation>
    <dataValidation type="list" allowBlank="1" showInputMessage="1" showErrorMessage="1" sqref="C43:C44 C46:C47 I43:I47">
      <formula1>北果入力!#REF!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8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A48"/>
  <sheetViews>
    <sheetView zoomScale="96" zoomScaleNormal="96" zoomScalePageLayoutView="0" workbookViewId="0" topLeftCell="A1">
      <selection activeCell="E23" sqref="E23"/>
    </sheetView>
  </sheetViews>
  <sheetFormatPr defaultColWidth="9.140625" defaultRowHeight="12"/>
  <cols>
    <col min="1" max="1" width="13.140625" style="107" bestFit="1" customWidth="1"/>
    <col min="2" max="3" width="8.7109375" style="107" customWidth="1"/>
    <col min="4" max="4" width="5.28125" style="107" bestFit="1" customWidth="1"/>
    <col min="5" max="9" width="8.7109375" style="107" customWidth="1"/>
    <col min="10" max="10" width="7.28125" style="107" bestFit="1" customWidth="1"/>
    <col min="11" max="15" width="8.7109375" style="107" customWidth="1"/>
    <col min="16" max="16" width="5.28125" style="107" bestFit="1" customWidth="1"/>
    <col min="17" max="19" width="8.7109375" style="107" customWidth="1"/>
    <col min="20" max="20" width="1.7109375" style="107" customWidth="1"/>
    <col min="21" max="21" width="8.7109375" style="107" customWidth="1"/>
    <col min="22" max="22" width="5.28125" style="107" bestFit="1" customWidth="1"/>
    <col min="23" max="16384" width="9.140625" style="107" customWidth="1"/>
  </cols>
  <sheetData>
    <row r="1" spans="5:22" ht="12">
      <c r="E1" s="108"/>
      <c r="F1" s="108"/>
      <c r="G1" s="170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</row>
    <row r="2" spans="1:20" s="218" customFormat="1" ht="19.5" customHeight="1">
      <c r="A2" s="266"/>
      <c r="B2" s="260"/>
      <c r="C2" s="260"/>
      <c r="D2" s="258"/>
      <c r="E2" s="289"/>
      <c r="F2" s="647" t="s">
        <v>280</v>
      </c>
      <c r="G2" s="648"/>
      <c r="H2" s="651" t="s">
        <v>286</v>
      </c>
      <c r="I2" s="652"/>
      <c r="J2" s="652"/>
      <c r="K2" s="652"/>
      <c r="L2" s="652"/>
      <c r="M2" s="652"/>
      <c r="N2" s="652"/>
      <c r="O2" s="652"/>
      <c r="P2" s="652"/>
      <c r="Q2" s="653"/>
      <c r="R2" s="643" t="s">
        <v>271</v>
      </c>
      <c r="S2" s="614"/>
      <c r="T2" s="374"/>
    </row>
    <row r="3" spans="1:20" s="218" customFormat="1" ht="19.5" customHeight="1" thickBot="1">
      <c r="A3" s="634" t="s">
        <v>273</v>
      </c>
      <c r="B3" s="399"/>
      <c r="C3" s="220"/>
      <c r="D3" s="259"/>
      <c r="E3" s="259"/>
      <c r="F3" s="649"/>
      <c r="G3" s="650"/>
      <c r="H3" s="654" t="s">
        <v>289</v>
      </c>
      <c r="I3" s="655"/>
      <c r="J3" s="655"/>
      <c r="K3" s="644" t="s">
        <v>288</v>
      </c>
      <c r="L3" s="645"/>
      <c r="M3" s="645"/>
      <c r="N3" s="646"/>
      <c r="O3" s="644" t="s">
        <v>287</v>
      </c>
      <c r="P3" s="645"/>
      <c r="Q3" s="646"/>
      <c r="R3" s="615"/>
      <c r="S3" s="616"/>
      <c r="T3" s="374"/>
    </row>
    <row r="4" spans="1:20" s="218" customFormat="1" ht="19.5" customHeight="1">
      <c r="A4" s="327" t="s">
        <v>45</v>
      </c>
      <c r="B4" s="330" t="s">
        <v>301</v>
      </c>
      <c r="C4" s="329"/>
      <c r="D4" s="219"/>
      <c r="E4" s="219"/>
      <c r="F4" s="656" t="s">
        <v>60</v>
      </c>
      <c r="G4" s="657"/>
      <c r="H4" s="383">
        <v>0</v>
      </c>
      <c r="I4" s="340"/>
      <c r="J4" s="340"/>
      <c r="K4" s="341">
        <v>223</v>
      </c>
      <c r="L4" s="340"/>
      <c r="M4" s="340"/>
      <c r="N4" s="342"/>
      <c r="O4" s="341">
        <v>55</v>
      </c>
      <c r="P4" s="340"/>
      <c r="Q4" s="343"/>
      <c r="R4" s="386">
        <f>SUM(H4:Q4)</f>
        <v>278</v>
      </c>
      <c r="S4" s="332"/>
      <c r="T4" s="374"/>
    </row>
    <row r="5" spans="1:20" s="218" customFormat="1" ht="19.5" customHeight="1" thickBot="1">
      <c r="A5" s="328" t="s">
        <v>46</v>
      </c>
      <c r="B5" s="331" t="s">
        <v>301</v>
      </c>
      <c r="D5" s="219"/>
      <c r="E5" s="219"/>
      <c r="F5" s="658" t="s">
        <v>61</v>
      </c>
      <c r="G5" s="659"/>
      <c r="H5" s="384">
        <v>3</v>
      </c>
      <c r="I5" s="344"/>
      <c r="J5" s="344"/>
      <c r="K5" s="345">
        <v>99</v>
      </c>
      <c r="L5" s="344"/>
      <c r="M5" s="344"/>
      <c r="N5" s="346"/>
      <c r="O5" s="345">
        <v>31</v>
      </c>
      <c r="P5" s="344"/>
      <c r="Q5" s="347"/>
      <c r="R5" s="387">
        <f>SUM(H5:Q5)</f>
        <v>133</v>
      </c>
      <c r="S5" s="333"/>
      <c r="T5" s="374"/>
    </row>
    <row r="6" spans="1:20" s="218" customFormat="1" ht="19.5" customHeight="1" thickBot="1">
      <c r="A6" s="217"/>
      <c r="D6" s="219"/>
      <c r="E6" s="219"/>
      <c r="F6" s="660" t="s">
        <v>62</v>
      </c>
      <c r="G6" s="661"/>
      <c r="H6" s="348"/>
      <c r="I6" s="349"/>
      <c r="J6" s="349"/>
      <c r="K6" s="350">
        <v>20</v>
      </c>
      <c r="L6" s="349"/>
      <c r="M6" s="349"/>
      <c r="N6" s="351"/>
      <c r="O6" s="352">
        <v>0</v>
      </c>
      <c r="P6" s="353"/>
      <c r="Q6" s="354"/>
      <c r="R6" s="385">
        <f>SUM(H6:Q6)</f>
        <v>20</v>
      </c>
      <c r="S6" s="334"/>
      <c r="T6" s="374"/>
    </row>
    <row r="7" spans="1:20" s="218" customFormat="1" ht="19.5" customHeight="1">
      <c r="A7" s="217"/>
      <c r="B7" s="219"/>
      <c r="C7" s="219"/>
      <c r="D7" s="219"/>
      <c r="E7" s="219"/>
      <c r="F7" s="649" t="s">
        <v>271</v>
      </c>
      <c r="G7" s="662"/>
      <c r="H7" s="355">
        <f>SUM(H4:H6)</f>
        <v>3</v>
      </c>
      <c r="I7" s="356"/>
      <c r="J7" s="356"/>
      <c r="K7" s="355">
        <f>SUM(K4:K6)</f>
        <v>342</v>
      </c>
      <c r="L7" s="356"/>
      <c r="M7" s="356"/>
      <c r="N7" s="357"/>
      <c r="O7" s="355">
        <f>SUM(O4:O6)</f>
        <v>86</v>
      </c>
      <c r="P7" s="356"/>
      <c r="Q7" s="357"/>
      <c r="R7" s="358">
        <f>SUM(R4:R6)</f>
        <v>431</v>
      </c>
      <c r="S7" s="335"/>
      <c r="T7" s="374"/>
    </row>
    <row r="8" spans="1:20" s="218" customFormat="1" ht="19.5" customHeight="1">
      <c r="A8" s="217"/>
      <c r="B8" s="219"/>
      <c r="C8" s="219"/>
      <c r="D8" s="219"/>
      <c r="E8" s="219"/>
      <c r="F8" s="290"/>
      <c r="G8" s="290"/>
      <c r="H8" s="290"/>
      <c r="I8" s="291"/>
      <c r="J8" s="291"/>
      <c r="K8" s="291"/>
      <c r="L8" s="292"/>
      <c r="M8" s="292"/>
      <c r="N8" s="292"/>
      <c r="O8" s="291"/>
      <c r="P8" s="291"/>
      <c r="Q8" s="291"/>
      <c r="R8" s="292"/>
      <c r="S8" s="292"/>
      <c r="T8" s="374"/>
    </row>
    <row r="9" spans="1:27" s="109" customFormat="1" ht="12" customHeight="1">
      <c r="A9" s="113" t="s">
        <v>11</v>
      </c>
      <c r="B9" s="621" t="s">
        <v>12</v>
      </c>
      <c r="C9" s="620"/>
      <c r="D9" s="620"/>
      <c r="E9" s="620"/>
      <c r="F9" s="620"/>
      <c r="G9" s="622"/>
      <c r="H9" s="619" t="s">
        <v>13</v>
      </c>
      <c r="I9" s="620"/>
      <c r="J9" s="620"/>
      <c r="K9" s="620"/>
      <c r="L9" s="620"/>
      <c r="M9" s="622"/>
      <c r="N9" s="619" t="s">
        <v>81</v>
      </c>
      <c r="O9" s="620"/>
      <c r="P9" s="620"/>
      <c r="Q9" s="620"/>
      <c r="R9" s="620"/>
      <c r="S9" s="620"/>
      <c r="T9" s="381"/>
      <c r="U9" s="382"/>
      <c r="V9" s="382"/>
      <c r="W9" s="382"/>
      <c r="X9" s="382"/>
      <c r="Y9" s="382"/>
      <c r="Z9" s="382"/>
      <c r="AA9" s="382"/>
    </row>
    <row r="10" spans="1:27" s="109" customFormat="1" ht="12" customHeight="1">
      <c r="A10" s="114"/>
      <c r="B10" s="274" t="s">
        <v>41</v>
      </c>
      <c r="C10" s="275" t="s">
        <v>15</v>
      </c>
      <c r="D10" s="275" t="s">
        <v>18</v>
      </c>
      <c r="E10" s="276" t="s">
        <v>16</v>
      </c>
      <c r="F10" s="276" t="s">
        <v>17</v>
      </c>
      <c r="G10" s="277" t="s">
        <v>10</v>
      </c>
      <c r="H10" s="278" t="s">
        <v>14</v>
      </c>
      <c r="I10" s="279" t="s">
        <v>15</v>
      </c>
      <c r="J10" s="279" t="s">
        <v>19</v>
      </c>
      <c r="K10" s="276" t="s">
        <v>16</v>
      </c>
      <c r="L10" s="276" t="s">
        <v>17</v>
      </c>
      <c r="M10" s="277" t="s">
        <v>10</v>
      </c>
      <c r="N10" s="278" t="s">
        <v>14</v>
      </c>
      <c r="O10" s="279" t="s">
        <v>15</v>
      </c>
      <c r="P10" s="279" t="s">
        <v>20</v>
      </c>
      <c r="Q10" s="276" t="s">
        <v>16</v>
      </c>
      <c r="R10" s="276" t="s">
        <v>17</v>
      </c>
      <c r="S10" s="280" t="s">
        <v>10</v>
      </c>
      <c r="T10" s="245"/>
      <c r="U10" s="382"/>
      <c r="V10" s="382"/>
      <c r="W10" s="382"/>
      <c r="X10" s="382"/>
      <c r="Y10" s="382"/>
      <c r="Z10" s="382"/>
      <c r="AA10" s="382"/>
    </row>
    <row r="11" spans="1:27" s="110" customFormat="1" ht="12.75" thickBot="1">
      <c r="A11" s="115" t="s">
        <v>9</v>
      </c>
      <c r="B11" s="281">
        <f>SUM(B12:B31)/1000</f>
        <v>0</v>
      </c>
      <c r="C11" s="282"/>
      <c r="D11" s="282"/>
      <c r="E11" s="283"/>
      <c r="F11" s="283"/>
      <c r="G11" s="284"/>
      <c r="H11" s="285">
        <f>SUM(H12:H31)/1000</f>
        <v>187.69819999999999</v>
      </c>
      <c r="I11" s="286"/>
      <c r="J11" s="286"/>
      <c r="K11" s="283"/>
      <c r="L11" s="283"/>
      <c r="M11" s="284"/>
      <c r="N11" s="285">
        <f>SUM(N12:N31)/1000</f>
        <v>49.6165</v>
      </c>
      <c r="O11" s="287"/>
      <c r="P11" s="287"/>
      <c r="Q11" s="283"/>
      <c r="R11" s="283"/>
      <c r="S11" s="288"/>
      <c r="T11" s="246"/>
      <c r="U11" s="382"/>
      <c r="V11" s="382"/>
      <c r="W11" s="382"/>
      <c r="X11" s="382"/>
      <c r="Y11" s="382"/>
      <c r="Z11" s="382"/>
      <c r="AA11" s="382"/>
    </row>
    <row r="12" spans="1:27" ht="14.25">
      <c r="A12" s="318" t="str">
        <f>'北果入力'!A12</f>
        <v>だいこん</v>
      </c>
      <c r="B12" s="184">
        <v>0</v>
      </c>
      <c r="C12" s="197"/>
      <c r="D12" s="198">
        <v>0</v>
      </c>
      <c r="E12" s="179">
        <v>0</v>
      </c>
      <c r="F12" s="187">
        <v>0</v>
      </c>
      <c r="G12" s="293">
        <v>0</v>
      </c>
      <c r="H12" s="189">
        <v>24664</v>
      </c>
      <c r="I12" s="197" t="s">
        <v>318</v>
      </c>
      <c r="J12" s="171" t="s">
        <v>374</v>
      </c>
      <c r="K12" s="179">
        <v>1512</v>
      </c>
      <c r="L12" s="187">
        <v>1188</v>
      </c>
      <c r="M12" s="187">
        <v>864</v>
      </c>
      <c r="N12" s="296">
        <v>17191</v>
      </c>
      <c r="O12" s="197" t="s">
        <v>368</v>
      </c>
      <c r="P12" s="198" t="s">
        <v>40</v>
      </c>
      <c r="Q12" s="187">
        <v>1296</v>
      </c>
      <c r="R12" s="187">
        <v>1026</v>
      </c>
      <c r="S12" s="188">
        <v>756</v>
      </c>
      <c r="T12" s="233"/>
      <c r="U12" s="382"/>
      <c r="V12" s="382"/>
      <c r="W12" s="382"/>
      <c r="X12" s="382"/>
      <c r="Y12" s="382"/>
      <c r="Z12" s="382"/>
      <c r="AA12" s="382"/>
    </row>
    <row r="13" spans="1:27" ht="14.25">
      <c r="A13" s="319" t="str">
        <f>'北果入力'!A13</f>
        <v>西洋にんじん</v>
      </c>
      <c r="B13" s="185">
        <v>0</v>
      </c>
      <c r="C13" s="199"/>
      <c r="D13" s="196">
        <v>0</v>
      </c>
      <c r="E13" s="180">
        <v>0</v>
      </c>
      <c r="F13" s="190">
        <v>0</v>
      </c>
      <c r="G13" s="294">
        <v>0</v>
      </c>
      <c r="H13" s="190">
        <v>16300</v>
      </c>
      <c r="I13" s="199" t="s">
        <v>254</v>
      </c>
      <c r="J13" s="172" t="s">
        <v>40</v>
      </c>
      <c r="K13" s="180">
        <v>1620</v>
      </c>
      <c r="L13" s="190">
        <v>1080</v>
      </c>
      <c r="M13" s="190">
        <v>540</v>
      </c>
      <c r="N13" s="297">
        <v>4690</v>
      </c>
      <c r="O13" s="199" t="s">
        <v>254</v>
      </c>
      <c r="P13" s="196" t="s">
        <v>40</v>
      </c>
      <c r="Q13" s="190">
        <v>1620</v>
      </c>
      <c r="R13" s="190">
        <v>1080</v>
      </c>
      <c r="S13" s="191">
        <v>540</v>
      </c>
      <c r="T13" s="233"/>
      <c r="U13" s="382"/>
      <c r="V13" s="382"/>
      <c r="W13" s="382"/>
      <c r="X13" s="382"/>
      <c r="Y13" s="382"/>
      <c r="Z13" s="382"/>
      <c r="AA13" s="382"/>
    </row>
    <row r="14" spans="1:27" ht="14.25">
      <c r="A14" s="319" t="str">
        <f>'北果入力'!A14</f>
        <v>ごぼう</v>
      </c>
      <c r="B14" s="185">
        <v>0</v>
      </c>
      <c r="C14" s="199"/>
      <c r="D14" s="172">
        <v>0</v>
      </c>
      <c r="E14" s="180">
        <v>0</v>
      </c>
      <c r="F14" s="190">
        <v>0</v>
      </c>
      <c r="G14" s="294">
        <v>0</v>
      </c>
      <c r="H14" s="190">
        <v>0</v>
      </c>
      <c r="I14" s="199"/>
      <c r="J14" s="172">
        <v>0</v>
      </c>
      <c r="K14" s="180">
        <v>0</v>
      </c>
      <c r="L14" s="190">
        <v>0</v>
      </c>
      <c r="M14" s="190">
        <v>0</v>
      </c>
      <c r="N14" s="297">
        <v>0</v>
      </c>
      <c r="O14" s="199"/>
      <c r="P14" s="196">
        <v>0</v>
      </c>
      <c r="Q14" s="190">
        <v>0</v>
      </c>
      <c r="R14" s="190">
        <v>0</v>
      </c>
      <c r="S14" s="191">
        <v>0</v>
      </c>
      <c r="T14" s="233"/>
      <c r="U14" s="382"/>
      <c r="V14" s="382"/>
      <c r="W14" s="382"/>
      <c r="X14" s="382"/>
      <c r="Y14" s="382"/>
      <c r="Z14" s="382"/>
      <c r="AA14" s="382"/>
    </row>
    <row r="15" spans="1:27" ht="14.25">
      <c r="A15" s="320" t="str">
        <f>'北果入力'!A15</f>
        <v>白菜</v>
      </c>
      <c r="B15" s="185">
        <v>0</v>
      </c>
      <c r="C15" s="199"/>
      <c r="D15" s="196">
        <v>0</v>
      </c>
      <c r="E15" s="180">
        <v>0</v>
      </c>
      <c r="F15" s="190">
        <v>0</v>
      </c>
      <c r="G15" s="294">
        <v>0</v>
      </c>
      <c r="H15" s="190">
        <v>25075</v>
      </c>
      <c r="I15" s="199" t="s">
        <v>251</v>
      </c>
      <c r="J15" s="172" t="s">
        <v>242</v>
      </c>
      <c r="K15" s="180">
        <v>1458</v>
      </c>
      <c r="L15" s="190">
        <v>999</v>
      </c>
      <c r="M15" s="190">
        <v>540</v>
      </c>
      <c r="N15" s="297">
        <v>75</v>
      </c>
      <c r="O15" s="199" t="s">
        <v>251</v>
      </c>
      <c r="P15" s="196" t="s">
        <v>242</v>
      </c>
      <c r="Q15" s="190">
        <v>1296</v>
      </c>
      <c r="R15" s="190">
        <v>1296</v>
      </c>
      <c r="S15" s="191">
        <v>1296</v>
      </c>
      <c r="T15" s="233"/>
      <c r="U15" s="382"/>
      <c r="V15" s="382"/>
      <c r="W15" s="382"/>
      <c r="X15" s="382"/>
      <c r="Y15" s="382"/>
      <c r="Z15" s="382"/>
      <c r="AA15" s="382"/>
    </row>
    <row r="16" spans="1:27" ht="14.25">
      <c r="A16" s="320" t="str">
        <f>'北果入力'!A16</f>
        <v>キャベツ</v>
      </c>
      <c r="B16" s="185">
        <v>0</v>
      </c>
      <c r="C16" s="199"/>
      <c r="D16" s="196">
        <v>0</v>
      </c>
      <c r="E16" s="180">
        <v>0</v>
      </c>
      <c r="F16" s="190">
        <v>0</v>
      </c>
      <c r="G16" s="294">
        <v>0</v>
      </c>
      <c r="H16" s="299">
        <v>46180</v>
      </c>
      <c r="I16" s="199" t="s">
        <v>373</v>
      </c>
      <c r="J16" s="172" t="s">
        <v>40</v>
      </c>
      <c r="K16" s="180">
        <v>1026</v>
      </c>
      <c r="L16" s="190">
        <v>837</v>
      </c>
      <c r="M16" s="190">
        <v>648</v>
      </c>
      <c r="N16" s="297">
        <v>70</v>
      </c>
      <c r="O16" s="199" t="s">
        <v>379</v>
      </c>
      <c r="P16" s="196" t="s">
        <v>40</v>
      </c>
      <c r="Q16" s="190">
        <v>1080</v>
      </c>
      <c r="R16" s="190">
        <v>1080</v>
      </c>
      <c r="S16" s="191">
        <v>1080</v>
      </c>
      <c r="T16" s="233"/>
      <c r="U16" s="382"/>
      <c r="V16" s="382"/>
      <c r="W16" s="382"/>
      <c r="X16" s="382"/>
      <c r="Y16" s="382"/>
      <c r="Z16" s="382"/>
      <c r="AA16" s="382"/>
    </row>
    <row r="17" spans="1:27" ht="14.25">
      <c r="A17" s="320" t="str">
        <f>'北果入力'!A17</f>
        <v>ほうれんそう</v>
      </c>
      <c r="B17" s="185">
        <v>0</v>
      </c>
      <c r="C17" s="199"/>
      <c r="D17" s="196">
        <v>0</v>
      </c>
      <c r="E17" s="180">
        <v>0</v>
      </c>
      <c r="F17" s="190">
        <v>0</v>
      </c>
      <c r="G17" s="294">
        <v>0</v>
      </c>
      <c r="H17" s="190">
        <v>1723.3</v>
      </c>
      <c r="I17" s="199" t="s">
        <v>303</v>
      </c>
      <c r="J17" s="196" t="s">
        <v>233</v>
      </c>
      <c r="K17" s="180">
        <v>140.4</v>
      </c>
      <c r="L17" s="190">
        <v>135</v>
      </c>
      <c r="M17" s="190">
        <v>129.6</v>
      </c>
      <c r="N17" s="297">
        <v>68</v>
      </c>
      <c r="O17" s="199" t="s">
        <v>303</v>
      </c>
      <c r="P17" s="196" t="s">
        <v>233</v>
      </c>
      <c r="Q17" s="190">
        <v>129.6</v>
      </c>
      <c r="R17" s="190">
        <v>129.6</v>
      </c>
      <c r="S17" s="191">
        <v>129.6</v>
      </c>
      <c r="T17" s="233"/>
      <c r="U17" s="382"/>
      <c r="V17" s="382"/>
      <c r="W17" s="382"/>
      <c r="X17" s="382"/>
      <c r="Y17" s="382"/>
      <c r="Z17" s="382"/>
      <c r="AA17" s="382"/>
    </row>
    <row r="18" spans="1:27" ht="14.25">
      <c r="A18" s="321" t="str">
        <f>'北果入力'!A18</f>
        <v>白ねぎ</v>
      </c>
      <c r="B18" s="185">
        <v>0</v>
      </c>
      <c r="C18" s="199"/>
      <c r="D18" s="196">
        <v>0</v>
      </c>
      <c r="E18" s="180">
        <v>0</v>
      </c>
      <c r="F18" s="190">
        <v>0</v>
      </c>
      <c r="G18" s="294">
        <v>0</v>
      </c>
      <c r="H18" s="190">
        <v>6070.9</v>
      </c>
      <c r="I18" s="199" t="s">
        <v>254</v>
      </c>
      <c r="J18" s="196" t="s">
        <v>49</v>
      </c>
      <c r="K18" s="180">
        <v>2430</v>
      </c>
      <c r="L18" s="190">
        <v>1863</v>
      </c>
      <c r="M18" s="190">
        <v>1296</v>
      </c>
      <c r="N18" s="297">
        <v>1825</v>
      </c>
      <c r="O18" s="199" t="s">
        <v>254</v>
      </c>
      <c r="P18" s="196" t="s">
        <v>49</v>
      </c>
      <c r="Q18" s="190">
        <v>2430</v>
      </c>
      <c r="R18" s="190">
        <v>2187</v>
      </c>
      <c r="S18" s="191">
        <v>1944</v>
      </c>
      <c r="T18" s="233"/>
      <c r="U18" s="382"/>
      <c r="V18" s="382"/>
      <c r="W18" s="382"/>
      <c r="X18" s="382"/>
      <c r="Y18" s="382"/>
      <c r="Z18" s="382"/>
      <c r="AA18" s="382"/>
    </row>
    <row r="19" spans="1:27" ht="14.25">
      <c r="A19" s="320" t="str">
        <f>'北果入力'!A19</f>
        <v>なす</v>
      </c>
      <c r="B19" s="185">
        <v>0</v>
      </c>
      <c r="C19" s="199"/>
      <c r="D19" s="196">
        <v>0</v>
      </c>
      <c r="E19" s="180">
        <v>0</v>
      </c>
      <c r="F19" s="190">
        <v>0</v>
      </c>
      <c r="G19" s="294">
        <v>0</v>
      </c>
      <c r="H19" s="190">
        <v>5090.8</v>
      </c>
      <c r="I19" s="199" t="s">
        <v>426</v>
      </c>
      <c r="J19" s="172" t="s">
        <v>49</v>
      </c>
      <c r="K19" s="180">
        <v>1512</v>
      </c>
      <c r="L19" s="190">
        <v>1080</v>
      </c>
      <c r="M19" s="190">
        <v>648</v>
      </c>
      <c r="N19" s="297">
        <v>1557</v>
      </c>
      <c r="O19" s="199" t="s">
        <v>427</v>
      </c>
      <c r="P19" s="196" t="s">
        <v>428</v>
      </c>
      <c r="Q19" s="190">
        <v>194.4</v>
      </c>
      <c r="R19" s="190">
        <v>194.4</v>
      </c>
      <c r="S19" s="191">
        <v>194.4</v>
      </c>
      <c r="T19" s="233"/>
      <c r="U19" s="382"/>
      <c r="V19" s="382"/>
      <c r="W19" s="382"/>
      <c r="X19" s="382"/>
      <c r="Y19" s="382"/>
      <c r="Z19" s="382"/>
      <c r="AA19" s="382"/>
    </row>
    <row r="20" spans="1:27" ht="14.25">
      <c r="A20" s="320" t="str">
        <f>'北果入力'!A20</f>
        <v>トマト</v>
      </c>
      <c r="B20" s="185">
        <v>0</v>
      </c>
      <c r="C20" s="199"/>
      <c r="D20" s="196">
        <v>0</v>
      </c>
      <c r="E20" s="180">
        <v>0</v>
      </c>
      <c r="F20" s="190">
        <v>0</v>
      </c>
      <c r="G20" s="294">
        <v>0</v>
      </c>
      <c r="H20" s="190">
        <v>2609</v>
      </c>
      <c r="I20" s="199" t="s">
        <v>318</v>
      </c>
      <c r="J20" s="172" t="s">
        <v>48</v>
      </c>
      <c r="K20" s="180">
        <v>2160</v>
      </c>
      <c r="L20" s="190">
        <v>1404</v>
      </c>
      <c r="M20" s="190">
        <v>648</v>
      </c>
      <c r="N20" s="297">
        <v>224</v>
      </c>
      <c r="O20" s="199" t="s">
        <v>318</v>
      </c>
      <c r="P20" s="196" t="s">
        <v>48</v>
      </c>
      <c r="Q20" s="190">
        <v>2160</v>
      </c>
      <c r="R20" s="190">
        <v>1890</v>
      </c>
      <c r="S20" s="191">
        <v>1620</v>
      </c>
      <c r="T20" s="233"/>
      <c r="U20" s="382"/>
      <c r="V20" s="382"/>
      <c r="W20" s="382"/>
      <c r="X20" s="382"/>
      <c r="Y20" s="382"/>
      <c r="Z20" s="382"/>
      <c r="AA20" s="382"/>
    </row>
    <row r="21" spans="1:27" ht="14.25">
      <c r="A21" s="320" t="str">
        <f>'北果入力'!A21</f>
        <v>きゅうり</v>
      </c>
      <c r="B21" s="185">
        <v>0</v>
      </c>
      <c r="C21" s="199"/>
      <c r="D21" s="196">
        <v>0</v>
      </c>
      <c r="E21" s="180">
        <v>0</v>
      </c>
      <c r="F21" s="190">
        <v>0</v>
      </c>
      <c r="G21" s="294">
        <v>0</v>
      </c>
      <c r="H21" s="192">
        <v>10926</v>
      </c>
      <c r="I21" s="199" t="s">
        <v>311</v>
      </c>
      <c r="J21" s="172" t="s">
        <v>49</v>
      </c>
      <c r="K21" s="180">
        <v>2700</v>
      </c>
      <c r="L21" s="190">
        <v>2133</v>
      </c>
      <c r="M21" s="190">
        <v>1566</v>
      </c>
      <c r="N21" s="297">
        <v>3662</v>
      </c>
      <c r="O21" s="199" t="s">
        <v>311</v>
      </c>
      <c r="P21" s="196" t="s">
        <v>49</v>
      </c>
      <c r="Q21" s="190">
        <v>2484</v>
      </c>
      <c r="R21" s="190">
        <v>1728</v>
      </c>
      <c r="S21" s="191">
        <v>972</v>
      </c>
      <c r="T21" s="233"/>
      <c r="U21" s="382"/>
      <c r="V21" s="382"/>
      <c r="W21" s="382"/>
      <c r="X21" s="382"/>
      <c r="Y21" s="382"/>
      <c r="Z21" s="382"/>
      <c r="AA21" s="382"/>
    </row>
    <row r="22" spans="1:27" ht="14.25">
      <c r="A22" s="320" t="str">
        <f>'北果入力'!A22</f>
        <v>なんきん</v>
      </c>
      <c r="B22" s="185">
        <v>0</v>
      </c>
      <c r="C22" s="199"/>
      <c r="D22" s="196">
        <v>0</v>
      </c>
      <c r="E22" s="180">
        <v>0</v>
      </c>
      <c r="F22" s="190">
        <v>0</v>
      </c>
      <c r="G22" s="294">
        <v>0</v>
      </c>
      <c r="H22" s="190">
        <v>2070</v>
      </c>
      <c r="I22" s="199" t="s">
        <v>254</v>
      </c>
      <c r="J22" s="172" t="s">
        <v>40</v>
      </c>
      <c r="K22" s="180">
        <v>1728</v>
      </c>
      <c r="L22" s="190">
        <v>1323</v>
      </c>
      <c r="M22" s="190">
        <v>918</v>
      </c>
      <c r="N22" s="297">
        <v>2670</v>
      </c>
      <c r="O22" s="199" t="s">
        <v>254</v>
      </c>
      <c r="P22" s="196" t="s">
        <v>40</v>
      </c>
      <c r="Q22" s="190">
        <v>1728</v>
      </c>
      <c r="R22" s="190">
        <v>1566</v>
      </c>
      <c r="S22" s="191">
        <v>1404</v>
      </c>
      <c r="T22" s="233"/>
      <c r="U22" s="382"/>
      <c r="V22" s="382"/>
      <c r="W22" s="382"/>
      <c r="X22" s="382"/>
      <c r="Y22" s="382"/>
      <c r="Z22" s="382"/>
      <c r="AA22" s="382"/>
    </row>
    <row r="23" spans="1:27" ht="14.25">
      <c r="A23" s="320" t="str">
        <f>'北果入力'!A23</f>
        <v>ピーマン</v>
      </c>
      <c r="B23" s="185">
        <v>0</v>
      </c>
      <c r="C23" s="199"/>
      <c r="D23" s="196">
        <v>0</v>
      </c>
      <c r="E23" s="180">
        <v>0</v>
      </c>
      <c r="F23" s="190">
        <v>0</v>
      </c>
      <c r="G23" s="294">
        <v>0</v>
      </c>
      <c r="H23" s="190">
        <v>868.3</v>
      </c>
      <c r="I23" s="199" t="s">
        <v>315</v>
      </c>
      <c r="J23" s="196" t="s">
        <v>253</v>
      </c>
      <c r="K23" s="180">
        <v>81</v>
      </c>
      <c r="L23" s="190">
        <v>72.9</v>
      </c>
      <c r="M23" s="190">
        <v>64.8</v>
      </c>
      <c r="N23" s="297">
        <v>274.5</v>
      </c>
      <c r="O23" s="199" t="s">
        <v>315</v>
      </c>
      <c r="P23" s="196" t="s">
        <v>253</v>
      </c>
      <c r="Q23" s="190">
        <v>81</v>
      </c>
      <c r="R23" s="190">
        <v>78.3</v>
      </c>
      <c r="S23" s="191">
        <v>75.6</v>
      </c>
      <c r="T23" s="233"/>
      <c r="U23" s="382"/>
      <c r="V23" s="382"/>
      <c r="W23" s="382"/>
      <c r="X23" s="382"/>
      <c r="Y23" s="382"/>
      <c r="Z23" s="382"/>
      <c r="AA23" s="382"/>
    </row>
    <row r="24" spans="1:27" ht="14.25">
      <c r="A24" s="320" t="str">
        <f>'北果入力'!A24</f>
        <v>かんしょ</v>
      </c>
      <c r="B24" s="185">
        <v>0</v>
      </c>
      <c r="C24" s="199"/>
      <c r="D24" s="196">
        <v>0</v>
      </c>
      <c r="E24" s="180">
        <v>0</v>
      </c>
      <c r="F24" s="190">
        <v>0</v>
      </c>
      <c r="G24" s="294">
        <v>0</v>
      </c>
      <c r="H24" s="190">
        <v>3268</v>
      </c>
      <c r="I24" s="199" t="s">
        <v>302</v>
      </c>
      <c r="J24" s="172" t="s">
        <v>49</v>
      </c>
      <c r="K24" s="180">
        <v>1728</v>
      </c>
      <c r="L24" s="190">
        <v>1134</v>
      </c>
      <c r="M24" s="190">
        <v>540</v>
      </c>
      <c r="N24" s="297">
        <v>315</v>
      </c>
      <c r="O24" s="199" t="s">
        <v>44</v>
      </c>
      <c r="P24" s="196" t="s">
        <v>49</v>
      </c>
      <c r="Q24" s="190">
        <v>1944</v>
      </c>
      <c r="R24" s="190">
        <v>1620</v>
      </c>
      <c r="S24" s="191">
        <v>1296</v>
      </c>
      <c r="T24" s="233"/>
      <c r="U24" s="382"/>
      <c r="V24" s="382"/>
      <c r="W24" s="382"/>
      <c r="X24" s="382"/>
      <c r="Y24" s="382"/>
      <c r="Z24" s="382"/>
      <c r="AA24" s="382"/>
    </row>
    <row r="25" spans="1:27" ht="14.25">
      <c r="A25" s="320" t="str">
        <f>'北果入力'!A25</f>
        <v>ばれいしょ</v>
      </c>
      <c r="B25" s="185">
        <v>0</v>
      </c>
      <c r="C25" s="199"/>
      <c r="D25" s="196">
        <v>0</v>
      </c>
      <c r="E25" s="180">
        <v>0</v>
      </c>
      <c r="F25" s="190">
        <v>0</v>
      </c>
      <c r="G25" s="294">
        <v>0</v>
      </c>
      <c r="H25" s="190">
        <v>17200</v>
      </c>
      <c r="I25" s="199" t="s">
        <v>254</v>
      </c>
      <c r="J25" s="172" t="s">
        <v>40</v>
      </c>
      <c r="K25" s="180">
        <v>1728</v>
      </c>
      <c r="L25" s="190">
        <v>1350</v>
      </c>
      <c r="M25" s="190">
        <v>972</v>
      </c>
      <c r="N25" s="297">
        <v>8350</v>
      </c>
      <c r="O25" s="199" t="s">
        <v>254</v>
      </c>
      <c r="P25" s="196" t="s">
        <v>40</v>
      </c>
      <c r="Q25" s="190">
        <v>1620</v>
      </c>
      <c r="R25" s="190">
        <v>1404</v>
      </c>
      <c r="S25" s="191">
        <v>1188</v>
      </c>
      <c r="T25" s="233"/>
      <c r="U25" s="382"/>
      <c r="V25" s="382"/>
      <c r="W25" s="382"/>
      <c r="X25" s="382"/>
      <c r="Y25" s="382"/>
      <c r="Z25" s="382"/>
      <c r="AA25" s="382"/>
    </row>
    <row r="26" spans="1:27" ht="14.25">
      <c r="A26" s="320" t="str">
        <f>'北果入力'!A26</f>
        <v>さといも</v>
      </c>
      <c r="B26" s="185">
        <v>0</v>
      </c>
      <c r="C26" s="199"/>
      <c r="D26" s="196">
        <v>0</v>
      </c>
      <c r="E26" s="180">
        <v>0</v>
      </c>
      <c r="F26" s="190">
        <v>0</v>
      </c>
      <c r="G26" s="294">
        <v>0</v>
      </c>
      <c r="H26" s="190">
        <v>1578</v>
      </c>
      <c r="I26" s="199" t="s">
        <v>316</v>
      </c>
      <c r="J26" s="172" t="s">
        <v>256</v>
      </c>
      <c r="K26" s="180">
        <v>118.8</v>
      </c>
      <c r="L26" s="190">
        <v>108</v>
      </c>
      <c r="M26" s="190">
        <v>97.2</v>
      </c>
      <c r="N26" s="297">
        <v>260</v>
      </c>
      <c r="O26" s="199" t="s">
        <v>316</v>
      </c>
      <c r="P26" s="196" t="s">
        <v>40</v>
      </c>
      <c r="Q26" s="190">
        <v>3564</v>
      </c>
      <c r="R26" s="190">
        <v>2862</v>
      </c>
      <c r="S26" s="191">
        <v>2160</v>
      </c>
      <c r="T26" s="233"/>
      <c r="U26" s="382"/>
      <c r="V26" s="382"/>
      <c r="W26" s="382"/>
      <c r="X26" s="382"/>
      <c r="Y26" s="382"/>
      <c r="Z26" s="382"/>
      <c r="AA26" s="382"/>
    </row>
    <row r="27" spans="1:27" ht="14.25">
      <c r="A27" s="320" t="str">
        <f>'北果入力'!A27</f>
        <v>たまねぎ</v>
      </c>
      <c r="B27" s="185">
        <v>0</v>
      </c>
      <c r="C27" s="199"/>
      <c r="D27" s="196">
        <v>0</v>
      </c>
      <c r="E27" s="180">
        <v>0</v>
      </c>
      <c r="F27" s="190">
        <v>0</v>
      </c>
      <c r="G27" s="294">
        <v>0</v>
      </c>
      <c r="H27" s="190">
        <v>17950</v>
      </c>
      <c r="I27" s="199" t="s">
        <v>254</v>
      </c>
      <c r="J27" s="172" t="s">
        <v>375</v>
      </c>
      <c r="K27" s="180">
        <v>1404</v>
      </c>
      <c r="L27" s="190">
        <v>1404</v>
      </c>
      <c r="M27" s="190">
        <v>1404</v>
      </c>
      <c r="N27" s="297">
        <v>4550</v>
      </c>
      <c r="O27" s="199" t="s">
        <v>254</v>
      </c>
      <c r="P27" s="172" t="s">
        <v>375</v>
      </c>
      <c r="Q27" s="190">
        <v>1404</v>
      </c>
      <c r="R27" s="190">
        <v>1404</v>
      </c>
      <c r="S27" s="191">
        <v>1404</v>
      </c>
      <c r="T27" s="233"/>
      <c r="U27" s="382"/>
      <c r="V27" s="382"/>
      <c r="W27" s="382"/>
      <c r="X27" s="382"/>
      <c r="Y27" s="382"/>
      <c r="Z27" s="382"/>
      <c r="AA27" s="382"/>
    </row>
    <row r="28" spans="1:27" ht="14.25">
      <c r="A28" s="320" t="str">
        <f>'北果入力'!A28</f>
        <v>レタス</v>
      </c>
      <c r="B28" s="185">
        <v>0</v>
      </c>
      <c r="C28" s="199"/>
      <c r="D28" s="196">
        <v>0</v>
      </c>
      <c r="E28" s="180">
        <v>0</v>
      </c>
      <c r="F28" s="190">
        <v>0</v>
      </c>
      <c r="G28" s="294">
        <v>0</v>
      </c>
      <c r="H28" s="190">
        <v>2910</v>
      </c>
      <c r="I28" s="199" t="s">
        <v>251</v>
      </c>
      <c r="J28" s="172" t="s">
        <v>40</v>
      </c>
      <c r="K28" s="180">
        <v>1728</v>
      </c>
      <c r="L28" s="190">
        <v>1404</v>
      </c>
      <c r="M28" s="190">
        <v>1080</v>
      </c>
      <c r="N28" s="297">
        <v>2210</v>
      </c>
      <c r="O28" s="199" t="s">
        <v>302</v>
      </c>
      <c r="P28" s="196" t="s">
        <v>40</v>
      </c>
      <c r="Q28" s="190">
        <v>2592</v>
      </c>
      <c r="R28" s="190">
        <v>2592</v>
      </c>
      <c r="S28" s="191">
        <v>2592</v>
      </c>
      <c r="T28" s="233"/>
      <c r="U28" s="382"/>
      <c r="V28" s="382"/>
      <c r="W28" s="382"/>
      <c r="X28" s="382"/>
      <c r="Y28" s="382"/>
      <c r="Z28" s="382"/>
      <c r="AA28" s="382"/>
    </row>
    <row r="29" spans="1:27" ht="14.25">
      <c r="A29" s="320" t="str">
        <f>'北果入力'!A29</f>
        <v>ブロッコリー</v>
      </c>
      <c r="B29" s="185">
        <v>0</v>
      </c>
      <c r="C29" s="199"/>
      <c r="D29" s="196">
        <v>0</v>
      </c>
      <c r="E29" s="180">
        <v>0</v>
      </c>
      <c r="F29" s="190">
        <v>0</v>
      </c>
      <c r="G29" s="294">
        <v>0</v>
      </c>
      <c r="H29" s="190">
        <v>1363.5</v>
      </c>
      <c r="I29" s="199" t="s">
        <v>251</v>
      </c>
      <c r="J29" s="172" t="s">
        <v>429</v>
      </c>
      <c r="K29" s="180">
        <v>3672</v>
      </c>
      <c r="L29" s="190">
        <v>3456</v>
      </c>
      <c r="M29" s="190">
        <v>3240</v>
      </c>
      <c r="N29" s="297">
        <v>308.5</v>
      </c>
      <c r="O29" s="199" t="s">
        <v>318</v>
      </c>
      <c r="P29" s="196" t="s">
        <v>49</v>
      </c>
      <c r="Q29" s="190">
        <v>3456</v>
      </c>
      <c r="R29" s="190">
        <v>3456</v>
      </c>
      <c r="S29" s="191">
        <v>3456</v>
      </c>
      <c r="T29" s="233"/>
      <c r="U29" s="382"/>
      <c r="V29" s="382"/>
      <c r="W29" s="382"/>
      <c r="X29" s="382"/>
      <c r="Y29" s="382"/>
      <c r="Z29" s="382"/>
      <c r="AA29" s="382"/>
    </row>
    <row r="30" spans="1:27" ht="14.25">
      <c r="A30" s="320" t="str">
        <f>'北果入力'!A30</f>
        <v>まつたけ</v>
      </c>
      <c r="B30" s="185">
        <v>0</v>
      </c>
      <c r="C30" s="199"/>
      <c r="D30" s="196">
        <v>0</v>
      </c>
      <c r="E30" s="180">
        <v>0</v>
      </c>
      <c r="F30" s="190">
        <v>0</v>
      </c>
      <c r="G30" s="294">
        <v>0</v>
      </c>
      <c r="H30" s="190">
        <v>0</v>
      </c>
      <c r="I30" s="199"/>
      <c r="J30" s="196">
        <v>0</v>
      </c>
      <c r="K30" s="180">
        <v>0</v>
      </c>
      <c r="L30" s="190">
        <v>0</v>
      </c>
      <c r="M30" s="190">
        <v>0</v>
      </c>
      <c r="N30" s="297">
        <v>0</v>
      </c>
      <c r="O30" s="199"/>
      <c r="P30" s="196">
        <v>0</v>
      </c>
      <c r="Q30" s="190">
        <v>0</v>
      </c>
      <c r="R30" s="190">
        <v>0</v>
      </c>
      <c r="S30" s="191">
        <v>0</v>
      </c>
      <c r="T30" s="233"/>
      <c r="U30" s="382"/>
      <c r="V30" s="382"/>
      <c r="W30" s="382"/>
      <c r="X30" s="382"/>
      <c r="Y30" s="382"/>
      <c r="Z30" s="382"/>
      <c r="AA30" s="382"/>
    </row>
    <row r="31" spans="1:27" ht="14.25">
      <c r="A31" s="322" t="str">
        <f>'北果入力'!A31</f>
        <v>生しいたけ</v>
      </c>
      <c r="B31" s="247">
        <v>0</v>
      </c>
      <c r="C31" s="248"/>
      <c r="D31" s="249">
        <v>0</v>
      </c>
      <c r="E31" s="193">
        <v>0</v>
      </c>
      <c r="F31" s="194">
        <v>0</v>
      </c>
      <c r="G31" s="300">
        <v>0</v>
      </c>
      <c r="H31" s="250">
        <v>1851.4</v>
      </c>
      <c r="I31" s="248" t="s">
        <v>44</v>
      </c>
      <c r="J31" s="249" t="s">
        <v>283</v>
      </c>
      <c r="K31" s="193">
        <v>162</v>
      </c>
      <c r="L31" s="250">
        <v>113.4</v>
      </c>
      <c r="M31" s="250">
        <v>64.8</v>
      </c>
      <c r="N31" s="301">
        <v>1316.5</v>
      </c>
      <c r="O31" s="248" t="s">
        <v>44</v>
      </c>
      <c r="P31" s="249" t="s">
        <v>233</v>
      </c>
      <c r="Q31" s="250">
        <v>248.4</v>
      </c>
      <c r="R31" s="250">
        <v>189</v>
      </c>
      <c r="S31" s="195">
        <v>129.6</v>
      </c>
      <c r="T31" s="233"/>
      <c r="U31" s="382"/>
      <c r="V31" s="382"/>
      <c r="W31" s="382"/>
      <c r="X31" s="382"/>
      <c r="Y31" s="382"/>
      <c r="Z31" s="382"/>
      <c r="AA31" s="382"/>
    </row>
    <row r="32" spans="1:27" ht="14.25">
      <c r="A32" s="166" t="s">
        <v>39</v>
      </c>
      <c r="B32" s="314"/>
      <c r="C32" s="311"/>
      <c r="D32" s="311"/>
      <c r="E32" s="310"/>
      <c r="F32" s="310"/>
      <c r="G32" s="310"/>
      <c r="H32" s="310"/>
      <c r="I32" s="311"/>
      <c r="J32" s="311"/>
      <c r="K32" s="312"/>
      <c r="L32" s="310"/>
      <c r="M32" s="310"/>
      <c r="N32" s="310"/>
      <c r="O32" s="311"/>
      <c r="P32" s="311"/>
      <c r="Q32" s="310"/>
      <c r="R32" s="310"/>
      <c r="S32" s="313"/>
      <c r="T32" s="234"/>
      <c r="U32" s="382"/>
      <c r="V32" s="382"/>
      <c r="W32" s="382"/>
      <c r="X32" s="382"/>
      <c r="Y32" s="382"/>
      <c r="Z32" s="382"/>
      <c r="AA32" s="382"/>
    </row>
    <row r="33" spans="1:27" ht="14.25">
      <c r="A33" s="318" t="str">
        <f>'北果入力'!A33</f>
        <v>みかん</v>
      </c>
      <c r="B33" s="303">
        <v>2190</v>
      </c>
      <c r="C33" s="304" t="s">
        <v>303</v>
      </c>
      <c r="D33" s="202" t="s">
        <v>40</v>
      </c>
      <c r="E33" s="305">
        <v>2376</v>
      </c>
      <c r="F33" s="194">
        <v>1512</v>
      </c>
      <c r="G33" s="306">
        <v>648</v>
      </c>
      <c r="H33" s="307">
        <v>46954.8</v>
      </c>
      <c r="I33" s="304" t="s">
        <v>303</v>
      </c>
      <c r="J33" s="173" t="s">
        <v>40</v>
      </c>
      <c r="K33" s="305">
        <v>3240</v>
      </c>
      <c r="L33" s="307">
        <v>1944</v>
      </c>
      <c r="M33" s="307">
        <v>648</v>
      </c>
      <c r="N33" s="308">
        <v>11140.2</v>
      </c>
      <c r="O33" s="304" t="s">
        <v>311</v>
      </c>
      <c r="P33" s="202" t="s">
        <v>40</v>
      </c>
      <c r="Q33" s="307">
        <v>1944</v>
      </c>
      <c r="R33" s="307">
        <v>1782</v>
      </c>
      <c r="S33" s="309">
        <v>1620</v>
      </c>
      <c r="T33" s="233"/>
      <c r="U33" s="382"/>
      <c r="V33" s="382"/>
      <c r="W33" s="382"/>
      <c r="X33" s="382"/>
      <c r="Y33" s="382"/>
      <c r="Z33" s="382"/>
      <c r="AA33" s="382"/>
    </row>
    <row r="34" spans="1:27" ht="14.25">
      <c r="A34" s="320" t="str">
        <f>'北果入力'!A34</f>
        <v>つがる</v>
      </c>
      <c r="B34" s="185">
        <v>0</v>
      </c>
      <c r="C34" s="199"/>
      <c r="D34" s="196">
        <v>0</v>
      </c>
      <c r="E34" s="315">
        <v>0</v>
      </c>
      <c r="F34" s="190">
        <v>0</v>
      </c>
      <c r="G34" s="178">
        <v>0</v>
      </c>
      <c r="H34" s="190">
        <v>0</v>
      </c>
      <c r="I34" s="199"/>
      <c r="J34" s="172">
        <v>0</v>
      </c>
      <c r="K34" s="180">
        <v>0</v>
      </c>
      <c r="L34" s="190">
        <v>0</v>
      </c>
      <c r="M34" s="190">
        <v>0</v>
      </c>
      <c r="N34" s="297">
        <v>0</v>
      </c>
      <c r="O34" s="199"/>
      <c r="P34" s="196">
        <v>0</v>
      </c>
      <c r="Q34" s="190">
        <v>0</v>
      </c>
      <c r="R34" s="190">
        <v>0</v>
      </c>
      <c r="S34" s="191">
        <v>0</v>
      </c>
      <c r="T34" s="233"/>
      <c r="U34" s="382"/>
      <c r="V34" s="382"/>
      <c r="W34" s="382"/>
      <c r="X34" s="382"/>
      <c r="Y34" s="382"/>
      <c r="Z34" s="382"/>
      <c r="AA34" s="382"/>
    </row>
    <row r="35" spans="1:27" ht="14.25">
      <c r="A35" s="320" t="str">
        <f>'北果入力'!A35</f>
        <v>ジョナゴールド</v>
      </c>
      <c r="B35" s="185">
        <v>0</v>
      </c>
      <c r="C35" s="199"/>
      <c r="D35" s="196">
        <v>0</v>
      </c>
      <c r="E35" s="180">
        <v>0</v>
      </c>
      <c r="F35" s="190">
        <v>0</v>
      </c>
      <c r="G35" s="294">
        <v>0</v>
      </c>
      <c r="H35" s="190">
        <v>7170</v>
      </c>
      <c r="I35" s="199" t="s">
        <v>368</v>
      </c>
      <c r="J35" s="196" t="s">
        <v>40</v>
      </c>
      <c r="K35" s="180">
        <v>4104</v>
      </c>
      <c r="L35" s="190">
        <v>3132</v>
      </c>
      <c r="M35" s="190">
        <v>2160</v>
      </c>
      <c r="N35" s="297">
        <v>1810</v>
      </c>
      <c r="O35" s="199" t="s">
        <v>368</v>
      </c>
      <c r="P35" s="196" t="s">
        <v>40</v>
      </c>
      <c r="Q35" s="190">
        <v>3564</v>
      </c>
      <c r="R35" s="190">
        <v>3024</v>
      </c>
      <c r="S35" s="191">
        <v>2484</v>
      </c>
      <c r="T35" s="233"/>
      <c r="U35" s="382"/>
      <c r="V35" s="382"/>
      <c r="W35" s="382"/>
      <c r="X35" s="382"/>
      <c r="Y35" s="382"/>
      <c r="Z35" s="382"/>
      <c r="AA35" s="382"/>
    </row>
    <row r="36" spans="1:27" ht="14.25">
      <c r="A36" s="320" t="str">
        <f>'北果入力'!A36</f>
        <v>新高</v>
      </c>
      <c r="B36" s="185">
        <v>0</v>
      </c>
      <c r="C36" s="199"/>
      <c r="D36" s="196">
        <v>0</v>
      </c>
      <c r="E36" s="180">
        <v>0</v>
      </c>
      <c r="F36" s="190">
        <v>0</v>
      </c>
      <c r="G36" s="294">
        <v>0</v>
      </c>
      <c r="H36" s="190">
        <v>0</v>
      </c>
      <c r="I36" s="199"/>
      <c r="J36" s="172">
        <v>0</v>
      </c>
      <c r="K36" s="180">
        <v>0</v>
      </c>
      <c r="L36" s="190">
        <v>0</v>
      </c>
      <c r="M36" s="190">
        <v>0</v>
      </c>
      <c r="N36" s="297">
        <v>0</v>
      </c>
      <c r="O36" s="199"/>
      <c r="P36" s="196">
        <v>0</v>
      </c>
      <c r="Q36" s="190">
        <v>0</v>
      </c>
      <c r="R36" s="190">
        <v>0</v>
      </c>
      <c r="S36" s="191">
        <v>0</v>
      </c>
      <c r="T36" s="233"/>
      <c r="U36" s="382"/>
      <c r="V36" s="382"/>
      <c r="W36" s="382"/>
      <c r="X36" s="382"/>
      <c r="Y36" s="382"/>
      <c r="Z36" s="382"/>
      <c r="AA36" s="382"/>
    </row>
    <row r="37" spans="1:22" ht="14.25">
      <c r="A37" s="320" t="str">
        <f>'北果入力'!A37</f>
        <v>新興</v>
      </c>
      <c r="B37" s="185">
        <v>0</v>
      </c>
      <c r="C37" s="199"/>
      <c r="D37" s="172">
        <v>0</v>
      </c>
      <c r="E37" s="180">
        <v>0</v>
      </c>
      <c r="F37" s="190">
        <v>0</v>
      </c>
      <c r="G37" s="294">
        <v>0</v>
      </c>
      <c r="H37" s="190">
        <v>0</v>
      </c>
      <c r="I37" s="199"/>
      <c r="J37" s="172">
        <v>0</v>
      </c>
      <c r="K37" s="180">
        <v>0</v>
      </c>
      <c r="L37" s="190">
        <v>0</v>
      </c>
      <c r="M37" s="190">
        <v>0</v>
      </c>
      <c r="N37" s="297">
        <v>0</v>
      </c>
      <c r="O37" s="199"/>
      <c r="P37" s="196">
        <v>0</v>
      </c>
      <c r="Q37" s="190">
        <v>0</v>
      </c>
      <c r="R37" s="190">
        <v>0</v>
      </c>
      <c r="S37" s="191">
        <v>0</v>
      </c>
      <c r="T37" s="233"/>
      <c r="U37" s="233"/>
      <c r="V37" s="233"/>
    </row>
    <row r="38" spans="1:22" ht="14.25">
      <c r="A38" s="320" t="str">
        <f>'北果入力'!A38</f>
        <v>富有柿</v>
      </c>
      <c r="B38" s="185">
        <v>0</v>
      </c>
      <c r="C38" s="199"/>
      <c r="D38" s="173">
        <v>0</v>
      </c>
      <c r="E38" s="180">
        <v>0</v>
      </c>
      <c r="F38" s="190">
        <v>0</v>
      </c>
      <c r="G38" s="294">
        <v>0</v>
      </c>
      <c r="H38" s="190">
        <v>2390</v>
      </c>
      <c r="I38" s="199" t="s">
        <v>427</v>
      </c>
      <c r="J38" s="202" t="s">
        <v>40</v>
      </c>
      <c r="K38" s="180">
        <v>4644</v>
      </c>
      <c r="L38" s="190">
        <v>3510</v>
      </c>
      <c r="M38" s="190">
        <v>2376</v>
      </c>
      <c r="N38" s="297">
        <v>0</v>
      </c>
      <c r="O38" s="199"/>
      <c r="P38" s="196">
        <v>0</v>
      </c>
      <c r="Q38" s="190">
        <v>0</v>
      </c>
      <c r="R38" s="190">
        <v>0</v>
      </c>
      <c r="S38" s="191">
        <v>0</v>
      </c>
      <c r="T38" s="233"/>
      <c r="U38" s="233"/>
      <c r="V38" s="233"/>
    </row>
    <row r="39" spans="1:22" ht="14.25">
      <c r="A39" s="320" t="str">
        <f>'北果入力'!A39</f>
        <v>平たね無柿</v>
      </c>
      <c r="B39" s="185">
        <v>510</v>
      </c>
      <c r="C39" s="199" t="s">
        <v>303</v>
      </c>
      <c r="D39" s="196" t="s">
        <v>314</v>
      </c>
      <c r="E39" s="180">
        <v>1728</v>
      </c>
      <c r="F39" s="190">
        <v>1188</v>
      </c>
      <c r="G39" s="294">
        <v>648</v>
      </c>
      <c r="H39" s="190">
        <v>16622.5</v>
      </c>
      <c r="I39" s="199" t="s">
        <v>376</v>
      </c>
      <c r="J39" s="196" t="s">
        <v>314</v>
      </c>
      <c r="K39" s="180">
        <v>2376</v>
      </c>
      <c r="L39" s="190">
        <v>1620</v>
      </c>
      <c r="M39" s="190">
        <v>864</v>
      </c>
      <c r="N39" s="297">
        <v>1230</v>
      </c>
      <c r="O39" s="199" t="s">
        <v>376</v>
      </c>
      <c r="P39" s="196" t="s">
        <v>314</v>
      </c>
      <c r="Q39" s="190">
        <v>2376</v>
      </c>
      <c r="R39" s="190">
        <v>1836</v>
      </c>
      <c r="S39" s="191">
        <v>1296</v>
      </c>
      <c r="T39" s="233"/>
      <c r="U39" s="233"/>
      <c r="V39" s="233"/>
    </row>
    <row r="40" spans="1:22" ht="14.25">
      <c r="A40" s="320" t="str">
        <f>'北果入力'!A40</f>
        <v>ピオーネ</v>
      </c>
      <c r="B40" s="185">
        <v>0</v>
      </c>
      <c r="C40" s="199"/>
      <c r="D40" s="196">
        <v>0</v>
      </c>
      <c r="E40" s="180">
        <v>0</v>
      </c>
      <c r="F40" s="190">
        <v>0</v>
      </c>
      <c r="G40" s="294">
        <v>0</v>
      </c>
      <c r="H40" s="190">
        <v>993.4</v>
      </c>
      <c r="I40" s="199" t="s">
        <v>317</v>
      </c>
      <c r="J40" s="172" t="s">
        <v>49</v>
      </c>
      <c r="K40" s="180">
        <v>7020</v>
      </c>
      <c r="L40" s="190">
        <v>5940</v>
      </c>
      <c r="M40" s="190">
        <v>4860</v>
      </c>
      <c r="N40" s="297">
        <v>264.6</v>
      </c>
      <c r="O40" s="199" t="s">
        <v>317</v>
      </c>
      <c r="P40" s="196" t="s">
        <v>49</v>
      </c>
      <c r="Q40" s="190">
        <v>10800</v>
      </c>
      <c r="R40" s="190">
        <v>8370</v>
      </c>
      <c r="S40" s="191">
        <v>5940</v>
      </c>
      <c r="T40" s="233"/>
      <c r="U40" s="233"/>
      <c r="V40" s="233"/>
    </row>
    <row r="41" spans="1:22" ht="14.25">
      <c r="A41" s="320" t="str">
        <f>'北果入力'!A41</f>
        <v>温室メロン</v>
      </c>
      <c r="B41" s="185">
        <v>0</v>
      </c>
      <c r="C41" s="199"/>
      <c r="D41" s="196">
        <v>0</v>
      </c>
      <c r="E41" s="193">
        <v>0</v>
      </c>
      <c r="F41" s="194">
        <v>0</v>
      </c>
      <c r="G41" s="300">
        <v>0</v>
      </c>
      <c r="H41" s="190">
        <v>660</v>
      </c>
      <c r="I41" s="199" t="s">
        <v>369</v>
      </c>
      <c r="J41" s="172" t="s">
        <v>248</v>
      </c>
      <c r="K41" s="180">
        <v>4860</v>
      </c>
      <c r="L41" s="190">
        <v>3564</v>
      </c>
      <c r="M41" s="190">
        <v>2268</v>
      </c>
      <c r="N41" s="297">
        <v>1184</v>
      </c>
      <c r="O41" s="199" t="s">
        <v>369</v>
      </c>
      <c r="P41" s="196" t="s">
        <v>248</v>
      </c>
      <c r="Q41" s="190">
        <v>6480</v>
      </c>
      <c r="R41" s="190">
        <v>4374</v>
      </c>
      <c r="S41" s="191">
        <v>2268</v>
      </c>
      <c r="T41" s="233"/>
      <c r="U41" s="233"/>
      <c r="V41" s="233"/>
    </row>
    <row r="42" spans="1:22" ht="15" thickBot="1">
      <c r="A42" s="322" t="str">
        <f>'北果入力'!A42</f>
        <v>くり</v>
      </c>
      <c r="B42" s="186">
        <v>43</v>
      </c>
      <c r="C42" s="200" t="s">
        <v>302</v>
      </c>
      <c r="D42" s="201" t="s">
        <v>313</v>
      </c>
      <c r="E42" s="181">
        <v>756</v>
      </c>
      <c r="F42" s="316">
        <v>702</v>
      </c>
      <c r="G42" s="295">
        <v>648</v>
      </c>
      <c r="H42" s="183">
        <v>0</v>
      </c>
      <c r="I42" s="302"/>
      <c r="J42" s="201">
        <v>0</v>
      </c>
      <c r="K42" s="181">
        <v>0</v>
      </c>
      <c r="L42" s="183">
        <v>0</v>
      </c>
      <c r="M42" s="183">
        <v>0</v>
      </c>
      <c r="N42" s="298">
        <v>0</v>
      </c>
      <c r="O42" s="302"/>
      <c r="P42" s="201">
        <v>0</v>
      </c>
      <c r="Q42" s="183">
        <v>0</v>
      </c>
      <c r="R42" s="183">
        <v>0</v>
      </c>
      <c r="S42" s="182">
        <v>0</v>
      </c>
      <c r="T42" s="233"/>
      <c r="U42" s="233"/>
      <c r="V42" s="233"/>
    </row>
    <row r="43" spans="1:22" ht="12">
      <c r="A43" s="317"/>
      <c r="B43" s="251"/>
      <c r="C43" s="252"/>
      <c r="D43" s="253"/>
      <c r="E43" s="254"/>
      <c r="F43" s="254"/>
      <c r="G43" s="254"/>
      <c r="H43" s="251"/>
      <c r="I43" s="252"/>
      <c r="J43" s="252"/>
      <c r="K43" s="255"/>
      <c r="L43" s="255"/>
      <c r="M43" s="255"/>
      <c r="N43" s="251"/>
      <c r="O43" s="252"/>
      <c r="P43" s="253"/>
      <c r="Q43" s="254"/>
      <c r="R43" s="254"/>
      <c r="S43" s="254"/>
      <c r="T43" s="232"/>
      <c r="U43" s="236"/>
      <c r="V43" s="237"/>
    </row>
    <row r="44" spans="1:22" ht="12">
      <c r="A44" s="256"/>
      <c r="B44" s="241"/>
      <c r="C44" s="242"/>
      <c r="D44" s="239"/>
      <c r="E44" s="241"/>
      <c r="F44" s="238"/>
      <c r="G44" s="238"/>
      <c r="H44" s="238"/>
      <c r="I44" s="242"/>
      <c r="J44" s="239"/>
      <c r="K44" s="244"/>
      <c r="L44" s="238"/>
      <c r="M44" s="244"/>
      <c r="N44" s="238"/>
      <c r="O44" s="239"/>
      <c r="P44" s="240"/>
      <c r="Q44" s="241"/>
      <c r="R44" s="241"/>
      <c r="S44" s="241"/>
      <c r="T44" s="238"/>
      <c r="U44" s="239"/>
      <c r="V44" s="240"/>
    </row>
    <row r="45" spans="1:22" ht="12">
      <c r="A45" s="256"/>
      <c r="B45" s="238"/>
      <c r="C45" s="242"/>
      <c r="D45" s="239"/>
      <c r="E45" s="244"/>
      <c r="F45" s="238"/>
      <c r="G45" s="244"/>
      <c r="H45" s="238"/>
      <c r="I45" s="244"/>
      <c r="J45" s="239"/>
      <c r="K45" s="244"/>
      <c r="L45" s="238"/>
      <c r="M45" s="244"/>
      <c r="N45" s="238"/>
      <c r="O45" s="242"/>
      <c r="P45" s="243"/>
      <c r="Q45" s="244"/>
      <c r="R45" s="244"/>
      <c r="S45" s="244"/>
      <c r="T45" s="238"/>
      <c r="U45" s="242"/>
      <c r="V45" s="243"/>
    </row>
    <row r="46" spans="1:22" ht="12">
      <c r="A46" s="256"/>
      <c r="B46" s="238"/>
      <c r="C46" s="242"/>
      <c r="D46" s="257"/>
      <c r="E46" s="241"/>
      <c r="F46" s="238"/>
      <c r="G46" s="238"/>
      <c r="H46" s="238"/>
      <c r="I46" s="242"/>
      <c r="J46" s="243"/>
      <c r="K46" s="241"/>
      <c r="L46" s="238"/>
      <c r="M46" s="238"/>
      <c r="N46" s="238"/>
      <c r="O46" s="242"/>
      <c r="P46" s="243"/>
      <c r="Q46" s="241"/>
      <c r="R46" s="241"/>
      <c r="S46" s="241"/>
      <c r="T46" s="238"/>
      <c r="U46" s="242"/>
      <c r="V46" s="243"/>
    </row>
    <row r="47" spans="1:22" ht="12">
      <c r="A47" s="256"/>
      <c r="B47" s="238"/>
      <c r="C47" s="244"/>
      <c r="D47" s="257"/>
      <c r="E47" s="241"/>
      <c r="F47" s="238"/>
      <c r="G47" s="241"/>
      <c r="H47" s="238"/>
      <c r="I47" s="244"/>
      <c r="J47" s="243"/>
      <c r="K47" s="241"/>
      <c r="L47" s="238"/>
      <c r="M47" s="241"/>
      <c r="N47" s="238"/>
      <c r="O47" s="242"/>
      <c r="P47" s="243"/>
      <c r="Q47" s="241"/>
      <c r="R47" s="241"/>
      <c r="S47" s="241"/>
      <c r="T47" s="238"/>
      <c r="U47" s="242"/>
      <c r="V47" s="243"/>
    </row>
    <row r="48" spans="1:7" ht="12">
      <c r="A48" s="112"/>
      <c r="B48" s="112"/>
      <c r="C48" s="112"/>
      <c r="D48" s="112"/>
      <c r="E48" s="112"/>
      <c r="F48" s="112"/>
      <c r="G48" s="112"/>
    </row>
  </sheetData>
  <sheetProtection/>
  <mergeCells count="14">
    <mergeCell ref="F4:G4"/>
    <mergeCell ref="N9:S9"/>
    <mergeCell ref="F5:G5"/>
    <mergeCell ref="F6:G6"/>
    <mergeCell ref="F7:G7"/>
    <mergeCell ref="B9:G9"/>
    <mergeCell ref="H9:M9"/>
    <mergeCell ref="R2:S3"/>
    <mergeCell ref="O3:Q3"/>
    <mergeCell ref="A3:B3"/>
    <mergeCell ref="F2:G3"/>
    <mergeCell ref="H2:Q2"/>
    <mergeCell ref="H3:J3"/>
    <mergeCell ref="K3:N3"/>
  </mergeCells>
  <dataValidations count="3">
    <dataValidation type="list" allowBlank="1" showInputMessage="1" showErrorMessage="1" sqref="C43:C44 C46:C47 I43:I47">
      <formula1>大果入力!#REF!</formula1>
    </dataValidation>
    <dataValidation type="list" allowBlank="1" showInputMessage="1" showErrorMessage="1" sqref="B4:B5">
      <formula1>"強い,強保合,保合,弱保合,弱い,まちまち"</formula1>
    </dataValidation>
    <dataValidation type="list" allowBlank="1" showInputMessage="1" showErrorMessage="1" sqref="D5:D6">
      <formula1>"強  い,強保合,保  合,弱保合,弱  い"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8" r:id="rId2"/>
  <ignoredErrors>
    <ignoredError sqref="A12:A42" unlockedFormula="1"/>
  </ignoredError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P45"/>
  <sheetViews>
    <sheetView showZeros="0" zoomScalePageLayoutView="0" workbookViewId="0" topLeftCell="A1">
      <selection activeCell="A1" sqref="A1"/>
    </sheetView>
  </sheetViews>
  <sheetFormatPr defaultColWidth="9.140625" defaultRowHeight="19.5" customHeight="1"/>
  <cols>
    <col min="1" max="1" width="6.8515625" style="21" customWidth="1"/>
    <col min="2" max="2" width="15.7109375" style="21" customWidth="1"/>
    <col min="3" max="3" width="11.140625" style="21" bestFit="1" customWidth="1"/>
    <col min="4" max="4" width="11.140625" style="21" customWidth="1"/>
    <col min="5" max="5" width="9.140625" style="21" customWidth="1"/>
    <col min="6" max="6" width="2.7109375" style="21" customWidth="1"/>
    <col min="7" max="7" width="9.140625" style="21" customWidth="1"/>
    <col min="8" max="8" width="2.7109375" style="21" customWidth="1"/>
    <col min="9" max="9" width="11.140625" style="21" customWidth="1"/>
    <col min="10" max="11" width="9.8515625" style="21" customWidth="1"/>
    <col min="12" max="12" width="1.7109375" style="21" customWidth="1"/>
    <col min="13" max="16384" width="9.140625" style="21" customWidth="1"/>
  </cols>
  <sheetData>
    <row r="1" spans="1:11" ht="19.5" customHeight="1">
      <c r="A1" s="34" t="s">
        <v>243</v>
      </c>
      <c r="B1" s="34"/>
      <c r="I1" s="35" t="str">
        <f>'日報'!AS2&amp;'日報'!AT2&amp;'日報'!AU2&amp;'日報'!AW2&amp;'日報'!AX2&amp;'日報'!AZ2&amp;'日報'!BA2&amp;'日報'!BC2&amp;'日報'!BD2&amp;'日報'!BE2&amp;'日報'!BF2</f>
        <v>令和2年10月20日（火）</v>
      </c>
      <c r="J1" s="35"/>
      <c r="K1" s="41"/>
    </row>
    <row r="2" spans="11:13" ht="19.5" customHeight="1" thickBot="1">
      <c r="K2" s="145"/>
      <c r="M2" s="61" t="s">
        <v>231</v>
      </c>
    </row>
    <row r="3" spans="1:13" ht="19.5" customHeight="1" thickBot="1">
      <c r="A3" s="686" t="s">
        <v>31</v>
      </c>
      <c r="B3" s="687"/>
      <c r="C3" s="31" t="s">
        <v>22</v>
      </c>
      <c r="D3" s="59" t="s">
        <v>23</v>
      </c>
      <c r="E3" s="665" t="s">
        <v>24</v>
      </c>
      <c r="F3" s="666"/>
      <c r="G3" s="675" t="s">
        <v>36</v>
      </c>
      <c r="H3" s="676"/>
      <c r="I3" s="42"/>
      <c r="J3" s="663" t="s">
        <v>29</v>
      </c>
      <c r="K3" s="664"/>
      <c r="M3" s="56"/>
    </row>
    <row r="4" spans="1:13" ht="19.5" customHeight="1" thickBot="1">
      <c r="A4" s="688" t="s">
        <v>32</v>
      </c>
      <c r="B4" s="689"/>
      <c r="C4" s="28">
        <f>'日報'!S16</f>
        <v>413200</v>
      </c>
      <c r="D4" s="60">
        <f>'日報'!AM16</f>
        <v>167500</v>
      </c>
      <c r="E4" s="672">
        <f>'日報'!BG16</f>
        <v>23100</v>
      </c>
      <c r="F4" s="673"/>
      <c r="G4" s="672">
        <f>'日報'!BD9</f>
        <v>603800</v>
      </c>
      <c r="H4" s="674"/>
      <c r="I4" s="43"/>
      <c r="J4" s="38" t="s">
        <v>35</v>
      </c>
      <c r="K4" s="32" t="s">
        <v>34</v>
      </c>
      <c r="M4" s="56"/>
    </row>
    <row r="5" spans="1:13" ht="19.5" customHeight="1" thickBot="1">
      <c r="A5" s="22"/>
      <c r="B5" s="22"/>
      <c r="C5" s="22"/>
      <c r="D5" s="22"/>
      <c r="E5" s="22"/>
      <c r="F5" s="22"/>
      <c r="G5" s="22"/>
      <c r="H5" s="22"/>
      <c r="J5" s="39" t="str">
        <f>'日報'!G8</f>
        <v>保合</v>
      </c>
      <c r="K5" s="40" t="str">
        <f>'日報'!K8</f>
        <v>保合</v>
      </c>
      <c r="M5" s="61"/>
    </row>
    <row r="6" ht="19.5" customHeight="1" thickBot="1">
      <c r="M6" s="148" t="s">
        <v>229</v>
      </c>
    </row>
    <row r="7" spans="1:13" ht="15" customHeight="1">
      <c r="A7" s="677" t="s">
        <v>25</v>
      </c>
      <c r="B7" s="680"/>
      <c r="C7" s="30" t="s">
        <v>26</v>
      </c>
      <c r="D7" s="677" t="s">
        <v>28</v>
      </c>
      <c r="E7" s="675" t="s">
        <v>304</v>
      </c>
      <c r="F7" s="419"/>
      <c r="G7" s="419"/>
      <c r="H7" s="676"/>
      <c r="I7" s="667" t="s">
        <v>27</v>
      </c>
      <c r="J7" s="668"/>
      <c r="K7" s="669"/>
      <c r="M7" s="149" t="s">
        <v>230</v>
      </c>
    </row>
    <row r="8" spans="1:13" ht="15" customHeight="1" thickBot="1">
      <c r="A8" s="404"/>
      <c r="B8" s="424"/>
      <c r="C8" s="33" t="s">
        <v>30</v>
      </c>
      <c r="D8" s="404"/>
      <c r="E8" s="683" t="s">
        <v>260</v>
      </c>
      <c r="F8" s="504"/>
      <c r="G8" s="503" t="s">
        <v>261</v>
      </c>
      <c r="H8" s="604"/>
      <c r="I8" s="670"/>
      <c r="J8" s="401"/>
      <c r="K8" s="671"/>
      <c r="M8" s="149" t="s">
        <v>232</v>
      </c>
    </row>
    <row r="9" spans="1:15" ht="19.5" customHeight="1">
      <c r="A9" s="684" t="s">
        <v>43</v>
      </c>
      <c r="B9" s="685"/>
      <c r="C9" s="23"/>
      <c r="D9" s="23"/>
      <c r="E9" s="23"/>
      <c r="F9" s="23"/>
      <c r="G9" s="23"/>
      <c r="H9" s="23">
        <v>0</v>
      </c>
      <c r="I9" s="23"/>
      <c r="J9" s="23"/>
      <c r="K9" s="24"/>
      <c r="O9" s="150"/>
    </row>
    <row r="10" spans="1:13" ht="16.5" customHeight="1">
      <c r="A10" s="678" t="str">
        <f>'日報'!A23</f>
        <v>だいこん</v>
      </c>
      <c r="B10" s="679"/>
      <c r="C10" s="25">
        <f>IF('日報'!D23+'日報'!X23=0,0,'日報'!D23+'日報'!X23+'日報'!AR23+'日報'!BK23)</f>
        <v>55295</v>
      </c>
      <c r="D10" s="57" t="str">
        <f>IF('日報'!D23&gt;0,'日報'!L23,IF('日報'!X23&gt;0,'日報'!AF23,""))</f>
        <v>11kg</v>
      </c>
      <c r="E10" s="26">
        <f>IF(C10=0,"",IF('日報'!D23&gt;0,ROUND('日報'!O23,0),(IF('日報'!X23&gt;0,ROUND('日報'!AI23,0),""))))</f>
        <v>1512</v>
      </c>
      <c r="F10" s="53" t="str">
        <f>IF(E10=0,"",IF('前日'!E10="","",IF($D10='前日'!D10,IF(E10&gt;'前日'!E10,"↑",IF(ROUND(E10,0)=ROUND('前日'!E10,0),"→","↓")),"")))</f>
        <v>→</v>
      </c>
      <c r="G10" s="26">
        <f>IF(C10=0,"",IF('日報'!D23&gt;0,ROUND('日報'!U23,0),IF('日報'!X23&gt;0,ROUND('日報'!AO23,0))))</f>
        <v>864</v>
      </c>
      <c r="H10" s="53" t="str">
        <f>IF(OR(G10=0,G10="")=TRUE,"",IF('前日'!G10="","",IF($D10='前日'!D10,IF(G10&gt;'前日'!G10,"↑",IF(ROUND(G10,0)=ROUND('前日'!G10,0),"→","↓")),"")))</f>
        <v>→</v>
      </c>
      <c r="I10" s="49" t="str">
        <f>IF(C10=0,"",IF('日報'!D23&gt;0,"  "&amp;'日報'!G23&amp;"  他",IF('日報'!X23&gt;0,"  "&amp;'日報'!AA23&amp;"  他","")))</f>
        <v>  石川  北海道  他</v>
      </c>
      <c r="J10" s="47"/>
      <c r="K10" s="44"/>
      <c r="M10" s="148" t="s">
        <v>227</v>
      </c>
    </row>
    <row r="11" spans="1:16" ht="16.5" customHeight="1">
      <c r="A11" s="678" t="str">
        <f>'日報'!A24</f>
        <v>西洋にんじん</v>
      </c>
      <c r="B11" s="679"/>
      <c r="C11" s="25">
        <f>IF('日報'!D24+'日報'!X24=0,0,'日報'!D24+'日報'!X24+'日報'!AR24+'日報'!BK24)</f>
        <v>26290</v>
      </c>
      <c r="D11" s="57" t="str">
        <f>IF('日報'!D24&gt;0,'日報'!L24,IF('日報'!X24&gt;0,'日報'!AF24,""))</f>
        <v>10kg</v>
      </c>
      <c r="E11" s="26">
        <f>IF(C11=0,"",IF('日報'!D24&gt;0,ROUND('日報'!O24,0),(IF('日報'!X24&gt;0,ROUND('日報'!AI24,0),""))))</f>
        <v>1620</v>
      </c>
      <c r="F11" s="53" t="str">
        <f>IF(E11=0,"",IF('前日'!E11="","",IF($D11='前日'!D11,IF(E11&gt;'前日'!E11,"↑",IF(ROUND(E11,0)=ROUND('前日'!E11,0),"→","↓")),"")))</f>
        <v>→</v>
      </c>
      <c r="G11" s="26">
        <f>IF(C11=0,"",IF('日報'!D24&gt;0,ROUND('日報'!U24,0),IF('日報'!X24&gt;0,ROUND('日報'!AO24,0))))</f>
        <v>540</v>
      </c>
      <c r="H11" s="53" t="str">
        <f>IF(OR(G11=0,G11="")=TRUE,"",IF('前日'!G11="","",IF($D11='前日'!D11,IF(G11&gt;'前日'!G11,"↑",IF(ROUND(G11,0)=ROUND('前日'!G11,0),"→","↓")),"")))</f>
        <v>↓</v>
      </c>
      <c r="I11" s="49" t="str">
        <f>IF(C11=0,"",IF('日報'!D24&gt;0,"  "&amp;'日報'!G24&amp;"  他",IF('日報'!X24&gt;0,"  "&amp;'日報'!AA24&amp;"  他","")))</f>
        <v>  北海道  他</v>
      </c>
      <c r="J11" s="47"/>
      <c r="K11" s="44"/>
      <c r="M11" s="147"/>
      <c r="N11" s="147"/>
      <c r="O11" s="147"/>
      <c r="P11" s="146"/>
    </row>
    <row r="12" spans="1:16" ht="16.5" customHeight="1">
      <c r="A12" s="102" t="str">
        <f>'日報'!A25</f>
        <v>ごぼう</v>
      </c>
      <c r="B12" s="44"/>
      <c r="C12" s="25">
        <f>IF('日報'!D25+'日報'!X25=0,0,'日報'!D25+'日報'!X25+'日報'!AR25+'日報'!BK25)</f>
        <v>510</v>
      </c>
      <c r="D12" s="57" t="str">
        <f>IF('日報'!D25&gt;0,'日報'!L25,IF('日報'!X25&gt;0,'日報'!AF25,""))</f>
        <v>2kg</v>
      </c>
      <c r="E12" s="26">
        <f>IF(C12=0,"",IF('日報'!D25&gt;0,ROUND('日報'!O25,0),(IF('日報'!X25&gt;0,ROUND('日報'!AI25,0),""))))</f>
        <v>1512</v>
      </c>
      <c r="F12" s="53" t="str">
        <f>IF(E12=0,"",IF('前日'!E12="","",IF($D12='前日'!$D12,IF(E12&gt;'前日'!E12,"↑",IF(ROUND(E12,0)=ROUND('前日'!E12,0),"→","↓")),"")))</f>
        <v>→</v>
      </c>
      <c r="G12" s="26">
        <f>IF(C12=0,"",IF('日報'!D25&gt;0,ROUND('日報'!U25,0),IF('日報'!X25&gt;0,ROUND('日報'!AO25,0))))</f>
        <v>1188</v>
      </c>
      <c r="H12" s="53" t="str">
        <f>IF(OR(G12=0,G12="")=TRUE,"",IF('前日'!G12="","",IF($D12='前日'!$D12,IF(G12&gt;'前日'!G12,"↑",IF(ROUND(G12,0)=ROUND('前日'!G12,0),"→","↓")),"")))</f>
        <v>↑</v>
      </c>
      <c r="I12" s="49" t="str">
        <f>IF(C12=0,"",IF('日報'!D25&gt;0,"  "&amp;'日報'!G25&amp;"  他",IF('日報'!X25&gt;0,"  "&amp;'日報'!AA25&amp;"  他","")))</f>
        <v>  北海道  他</v>
      </c>
      <c r="J12" s="47"/>
      <c r="K12" s="44"/>
      <c r="M12" s="148" t="s">
        <v>228</v>
      </c>
      <c r="N12" s="147"/>
      <c r="O12" s="147"/>
      <c r="P12" s="146"/>
    </row>
    <row r="13" spans="1:16" ht="16.5" customHeight="1">
      <c r="A13" s="102" t="str">
        <f>'日報'!A26</f>
        <v>白菜</v>
      </c>
      <c r="B13" s="44"/>
      <c r="C13" s="25">
        <f>IF('日報'!D26+'日報'!X26=0,0,'日報'!D26+'日報'!X26+'日報'!AR26+'日報'!BK26)</f>
        <v>40580</v>
      </c>
      <c r="D13" s="57" t="str">
        <f>IF('日報'!D26&gt;0,'日報'!L26,IF('日報'!X26&gt;0,'日報'!AF26,""))</f>
        <v>15kg</v>
      </c>
      <c r="E13" s="26">
        <f>IF(C13=0,"",IF('日報'!D26&gt;0,ROUND('日報'!O26,0),(IF('日報'!X26&gt;0,ROUND('日報'!AI26,0),""))))</f>
        <v>1458</v>
      </c>
      <c r="F13" s="53" t="str">
        <f>IF(E13=0,"",IF('前日'!E13="","",IF($D13='前日'!$D13,IF(E13&gt;'前日'!E13,"↑",IF(ROUND(E13,0)=ROUND('前日'!E13,0),"→","↓")),"")))</f>
        <v>→</v>
      </c>
      <c r="G13" s="26">
        <f>IF(C13=0,"",IF('日報'!D26&gt;0,ROUND('日報'!U26,0),IF('日報'!X26&gt;0,ROUND('日報'!AO26,0))))</f>
        <v>540</v>
      </c>
      <c r="H13" s="53" t="str">
        <f>IF(OR(G13=0,G13="")=TRUE,"",IF('前日'!G13="","",IF($D13='前日'!$D13,IF(G13&gt;'前日'!G13,"↑",IF(ROUND(G13,0)=ROUND('前日'!G13,0),"→","↓")),"")))</f>
        <v>↑</v>
      </c>
      <c r="I13" s="49" t="str">
        <f>IF(C13=0,"",IF('日報'!D26&gt;0,"  "&amp;'日報'!G26&amp;"  他",IF('日報'!X26&gt;0,"  "&amp;'日報'!AA26&amp;"  他","")))</f>
        <v>  長野  他</v>
      </c>
      <c r="J13" s="47"/>
      <c r="K13" s="44"/>
      <c r="M13" s="147"/>
      <c r="N13" s="147"/>
      <c r="O13" s="147"/>
      <c r="P13" s="146"/>
    </row>
    <row r="14" spans="1:15" ht="16.5" customHeight="1">
      <c r="A14" s="102" t="str">
        <f>'日報'!A27</f>
        <v>キャベツ</v>
      </c>
      <c r="B14" s="44"/>
      <c r="C14" s="25">
        <f>IF('日報'!D27+'日報'!X27=0,0,'日報'!D27+'日報'!X27+'日報'!AR27+'日報'!BK27)</f>
        <v>64850</v>
      </c>
      <c r="D14" s="57" t="str">
        <f>IF('日報'!D27&gt;0,'日報'!L27,IF('日報'!X27&gt;0,'日報'!AF27,""))</f>
        <v>10kg</v>
      </c>
      <c r="E14" s="26">
        <f>IF(C14=0,"",IF('日報'!D27&gt;0,ROUND('日報'!O27,0),(IF('日報'!X27&gt;0,ROUND('日報'!AI27,0),""))))</f>
        <v>1296</v>
      </c>
      <c r="F14" s="53" t="str">
        <f>IF(E14=0,"",IF('前日'!E14="","",IF($D14='前日'!$D14,IF(E14&gt;'前日'!E14,"↑",IF(ROUND(E14,0)=ROUND('前日'!E14,0),"→","↓")),"")))</f>
        <v>→</v>
      </c>
      <c r="G14" s="26">
        <f>IF(C14=0,"",IF('日報'!D27&gt;0,ROUND('日報'!U27,0),IF('日報'!X27&gt;0,ROUND('日報'!AO27,0))))</f>
        <v>540</v>
      </c>
      <c r="H14" s="53" t="str">
        <f>IF(OR(G14=0,G14="")=TRUE,"",IF('前日'!G14="","",IF($D14='前日'!$D14,IF(G14&gt;'前日'!G14,"↑",IF(ROUND(G14,0)=ROUND('前日'!G14,0),"→","↓")),"")))</f>
        <v>↑</v>
      </c>
      <c r="I14" s="49" t="str">
        <f>IF(C14=0,"",IF('日報'!D27&gt;0,"  "&amp;'日報'!G27&amp;"  他",IF('日報'!X27&gt;0,"  "&amp;'日報'!AA27&amp;"  他","")))</f>
        <v>  群馬  長野  他</v>
      </c>
      <c r="J14" s="47"/>
      <c r="K14" s="44"/>
      <c r="M14" s="148" t="s">
        <v>240</v>
      </c>
      <c r="O14" s="144"/>
    </row>
    <row r="15" spans="1:15" ht="16.5" customHeight="1">
      <c r="A15" s="102" t="str">
        <f>'日報'!A28</f>
        <v>ほうれんそう</v>
      </c>
      <c r="B15" s="44"/>
      <c r="C15" s="25">
        <f>IF('日報'!D28+'日報'!X28=0,0,'日報'!D28+'日報'!X28+'日報'!AR28+'日報'!BK28)</f>
        <v>3172</v>
      </c>
      <c r="D15" s="57" t="str">
        <f>IF('日報'!D28&gt;0,'日報'!L28,IF('日報'!X28&gt;0,'日報'!AF28,""))</f>
        <v>200g</v>
      </c>
      <c r="E15" s="26">
        <f>IF(C15=0,"",IF('日報'!D28&gt;0,ROUND('日報'!O28,0),(IF('日報'!X28&gt;0,ROUND('日報'!AI28,0),""))))</f>
        <v>140</v>
      </c>
      <c r="F15" s="53" t="str">
        <f>IF(E15=0,"",IF('前日'!E15="","",IF($D15='前日'!$D15,IF(E15&gt;'前日'!E15,"↑",IF(ROUND(E15,0)=ROUND('前日'!E15,0),"→","↓")),"")))</f>
        <v>→</v>
      </c>
      <c r="G15" s="26">
        <f>IF(C15=0,"",IF('日報'!D28&gt;0,ROUND('日報'!U28,0),IF('日報'!X28&gt;0,ROUND('日報'!AO28,0))))</f>
        <v>130</v>
      </c>
      <c r="H15" s="53" t="str">
        <f>IF(OR(G15=0,G15="")=TRUE,"",IF('前日'!G15="","",IF($D15='前日'!$D15,IF(G15&gt;'前日'!G15,"↑",IF(ROUND(G15,0)=ROUND('前日'!G15,0),"→","↓")),"")))</f>
        <v>↑</v>
      </c>
      <c r="I15" s="49" t="str">
        <f>IF(C15=0,"",IF('日報'!D28&gt;0,"  "&amp;'日報'!G28&amp;"  他",IF('日報'!X28&gt;0,"  "&amp;'日報'!AA28&amp;"  他","")))</f>
        <v>  和歌山  岐阜  他</v>
      </c>
      <c r="J15" s="47"/>
      <c r="K15" s="44"/>
      <c r="O15" s="144"/>
    </row>
    <row r="16" spans="1:11" ht="16.5" customHeight="1">
      <c r="A16" s="678" t="str">
        <f>'日報'!A29</f>
        <v>白ねぎ</v>
      </c>
      <c r="B16" s="679"/>
      <c r="C16" s="25">
        <f>IF('日報'!D29+'日報'!X29=0,0,'日報'!D29+'日報'!X29+'日報'!AR29+'日報'!BK29)</f>
        <v>8306</v>
      </c>
      <c r="D16" s="57" t="str">
        <f>IF('日報'!D29&gt;0,'日報'!L29,IF('日報'!X29&gt;0,'日報'!AF29,""))</f>
        <v>5kg</v>
      </c>
      <c r="E16" s="26">
        <f>IF(C16=0,"",IF('日報'!D29&gt;0,ROUND('日報'!O29,0),(IF('日報'!X29&gt;0,ROUND('日報'!AI29,0),""))))</f>
        <v>2430</v>
      </c>
      <c r="F16" s="53" t="str">
        <f>IF(E16=0,"",IF('前日'!E16="","",IF($D16='前日'!$D16,IF(E16&gt;'前日'!E16,"↑",IF(ROUND(E16,0)=ROUND('前日'!E16,0),"→","↓")),"")))</f>
        <v>→</v>
      </c>
      <c r="G16" s="26">
        <f>IF(C16=0,"",IF('日報'!D29&gt;0,ROUND('日報'!U29,0),IF('日報'!X29&gt;0,ROUND('日報'!AO29,0))))</f>
        <v>1296</v>
      </c>
      <c r="H16" s="53" t="str">
        <f>IF(OR(G16=0,G16="")=TRUE,"",IF('前日'!G16="","",IF($D16='前日'!$D16,IF(G16&gt;'前日'!G16,"↑",IF(ROUND(G16,0)=ROUND('前日'!G16,0),"→","↓")),"")))</f>
        <v>↑</v>
      </c>
      <c r="I16" s="49" t="str">
        <f>IF(C16=0,"",IF('日報'!D29&gt;0,"  "&amp;'日報'!G29&amp;"  他",IF('日報'!X29&gt;0,"  "&amp;'日報'!AA29&amp;"  他","")))</f>
        <v>  北海道  中国  他</v>
      </c>
      <c r="J16" s="47"/>
      <c r="K16" s="44"/>
    </row>
    <row r="17" spans="1:16" ht="16.5" customHeight="1">
      <c r="A17" s="678" t="str">
        <f>'日報'!A30</f>
        <v>なす</v>
      </c>
      <c r="B17" s="679"/>
      <c r="C17" s="25">
        <f>IF('日報'!D30+'日報'!X30=0,0,'日報'!D30+'日報'!X30+'日報'!AR30+'日報'!BK30)</f>
        <v>8200</v>
      </c>
      <c r="D17" s="57" t="str">
        <f>IF('日報'!D30&gt;0,'日報'!L30,IF('日報'!X30&gt;0,'日報'!AF30,""))</f>
        <v>5kg</v>
      </c>
      <c r="E17" s="26">
        <f>IF(C17=0,"",IF('日報'!D30&gt;0,ROUND('日報'!O30,0),(IF('日報'!X30&gt;0,ROUND('日報'!AI30,0),""))))</f>
        <v>1944</v>
      </c>
      <c r="F17" s="53">
        <f>IF(E17=0,"",IF('前日'!E17="","",IF($D17='前日'!$D17,IF(E17&gt;'前日'!E17,"↑",IF(ROUND(E17,0)=ROUND('前日'!E17,0),"→","↓")),"")))</f>
      </c>
      <c r="G17" s="26">
        <f>IF(C17=0,"",IF('日報'!D30&gt;0,ROUND('日報'!U30,0),IF('日報'!X30&gt;0,ROUND('日報'!AO30,0))))</f>
        <v>648</v>
      </c>
      <c r="H17" s="53">
        <f>IF(OR(G17=0,G17="")=TRUE,"",IF('前日'!G17="","",IF($D17='前日'!$D17,IF(G17&gt;'前日'!G17,"↑",IF(ROUND(G17,0)=ROUND('前日'!G17,0),"→","↓")),"")))</f>
      </c>
      <c r="I17" s="49" t="str">
        <f>IF(C17=0,"",IF('日報'!D30&gt;0,"  "&amp;'日報'!G30&amp;"  他",IF('日報'!X30&gt;0,"  "&amp;'日報'!AA30&amp;"  他","")))</f>
        <v>  山梨  徳島  他</v>
      </c>
      <c r="J17" s="47"/>
      <c r="K17" s="44"/>
      <c r="P17" s="144"/>
    </row>
    <row r="18" spans="1:16" ht="16.5" customHeight="1">
      <c r="A18" s="678" t="str">
        <f>'日報'!A31</f>
        <v>トマト</v>
      </c>
      <c r="B18" s="679"/>
      <c r="C18" s="25">
        <f>IF('日報'!D31+'日報'!X31=0,0,'日報'!D31+'日報'!X31+'日報'!AR31+'日報'!BK31)</f>
        <v>5440</v>
      </c>
      <c r="D18" s="57" t="str">
        <f>IF('日報'!D31&gt;0,'日報'!L31,IF('日報'!X31&gt;0,'日報'!AF31,""))</f>
        <v>4kg</v>
      </c>
      <c r="E18" s="26">
        <f>IF(C18=0,"",IF('日報'!D31&gt;0,ROUND('日報'!O31,0),(IF('日報'!X31&gt;0,ROUND('日報'!AI31,0),""))))</f>
        <v>3132</v>
      </c>
      <c r="F18" s="53" t="str">
        <f>IF(E18=0,"",IF('前日'!E18="","",IF($D18='前日'!$D18,IF(E18&gt;'前日'!E18,"↑",IF(ROUND(E18,0)=ROUND('前日'!E18,0),"→","↓")),"")))</f>
        <v>↓</v>
      </c>
      <c r="G18" s="26">
        <f>IF(C18=0,"",IF('日報'!D31&gt;0,ROUND('日報'!U31,0),IF('日報'!X31&gt;0,ROUND('日報'!AO31,0))))</f>
        <v>432</v>
      </c>
      <c r="H18" s="53" t="str">
        <f>IF(OR(G18=0,G18="")=TRUE,"",IF('前日'!G18="","",IF($D18='前日'!$D18,IF(G18&gt;'前日'!G18,"↑",IF(ROUND(G18,0)=ROUND('前日'!G18,0),"→","↓")),"")))</f>
        <v>→</v>
      </c>
      <c r="I18" s="49" t="str">
        <f>IF(C18=0,"",IF('日報'!D31&gt;0,"  "&amp;'日報'!G31&amp;"  他",IF('日報'!X31&gt;0,"  "&amp;'日報'!AA31&amp;"  他","")))</f>
        <v>  石川  岐阜  他</v>
      </c>
      <c r="J18" s="47"/>
      <c r="K18" s="44"/>
      <c r="P18" s="144"/>
    </row>
    <row r="19" spans="1:11" ht="16.5" customHeight="1">
      <c r="A19" s="678" t="str">
        <f>'日報'!A32</f>
        <v>きゅうり</v>
      </c>
      <c r="B19" s="679"/>
      <c r="C19" s="25">
        <f>IF('日報'!D32+'日報'!X32=0,0,'日報'!D32+'日報'!X32+'日報'!AR32+'日報'!BK32)</f>
        <v>16702</v>
      </c>
      <c r="D19" s="57" t="str">
        <f>IF('日報'!D32&gt;0,'日報'!L32,IF('日報'!X32&gt;0,'日報'!AF32,""))</f>
        <v>5kg</v>
      </c>
      <c r="E19" s="26">
        <f>IF(C19=0,"",IF('日報'!D32&gt;0,ROUND('日報'!O32,0),(IF('日報'!X32&gt;0,ROUND('日報'!AI32,0),""))))</f>
        <v>2754</v>
      </c>
      <c r="F19" s="53" t="str">
        <f>IF(E19=0,"",IF('前日'!E19="","",IF($D19='前日'!$D19,IF(E19&gt;'前日'!E19,"↑",IF(ROUND(E19,0)=ROUND('前日'!E19,0),"→","↓")),"")))</f>
        <v>↑</v>
      </c>
      <c r="G19" s="26">
        <f>IF(C19=0,"",IF('日報'!D32&gt;0,ROUND('日報'!U32,0),IF('日報'!X32&gt;0,ROUND('日報'!AO32,0))))</f>
        <v>540</v>
      </c>
      <c r="H19" s="53" t="str">
        <f>IF(OR(G19=0,G19="")=TRUE,"",IF('前日'!G19="","",IF($D19='前日'!$D19,IF(G19&gt;'前日'!G19,"↑",IF(ROUND(G19,0)=ROUND('前日'!G19,0),"→","↓")),"")))</f>
        <v>↑</v>
      </c>
      <c r="I19" s="49" t="str">
        <f>IF(C19=0,"",IF('日報'!D32&gt;0,"  "&amp;'日報'!G32&amp;"  他",IF('日報'!X32&gt;0,"  "&amp;'日報'!AA32&amp;"  他","")))</f>
        <v>  佐賀  茨城  他</v>
      </c>
      <c r="J19" s="47"/>
      <c r="K19" s="44"/>
    </row>
    <row r="20" spans="1:11" ht="16.5" customHeight="1">
      <c r="A20" s="678" t="str">
        <f>'日報'!A33</f>
        <v>なんきん</v>
      </c>
      <c r="B20" s="679"/>
      <c r="C20" s="25">
        <f>IF('日報'!D33+'日報'!X33=0,0,'日報'!D33+'日報'!X33+'日報'!AR33+'日報'!BK33)</f>
        <v>15836</v>
      </c>
      <c r="D20" s="57" t="str">
        <f>IF('日報'!D33&gt;0,'日報'!L33,IF('日報'!X33&gt;0,'日報'!AF33,""))</f>
        <v>10kg</v>
      </c>
      <c r="E20" s="26">
        <f>IF(C20=0,"",IF('日報'!D33&gt;0,ROUND('日報'!O33,0),(IF('日報'!X33&gt;0,ROUND('日報'!AI33,0),""))))</f>
        <v>1728</v>
      </c>
      <c r="F20" s="53" t="str">
        <f>IF(E20=0,"",IF('前日'!E20="","",IF($D20='前日'!$D20,IF(E20&gt;'前日'!E20,"↑",IF(ROUND(E20,0)=ROUND('前日'!E20,0),"→","↓")),"")))</f>
        <v>↓</v>
      </c>
      <c r="G20" s="26">
        <f>IF(C20=0,"",IF('日報'!D33&gt;0,ROUND('日報'!U33,0),IF('日報'!X33&gt;0,ROUND('日報'!AO33,0))))</f>
        <v>756</v>
      </c>
      <c r="H20" s="53" t="str">
        <f>IF(OR(G20=0,G20="")=TRUE,"",IF('前日'!G20="","",IF($D20='前日'!$D20,IF(G20&gt;'前日'!G20,"↑",IF(ROUND(G20,0)=ROUND('前日'!G20,0),"→","↓")),"")))</f>
        <v>↑</v>
      </c>
      <c r="I20" s="49" t="str">
        <f>IF(C20=0,"",IF('日報'!D33&gt;0,"  "&amp;'日報'!G33&amp;"  他",IF('日報'!X33&gt;0,"  "&amp;'日報'!AA33&amp;"  他","")))</f>
        <v>  北海道  他</v>
      </c>
      <c r="J20" s="47"/>
      <c r="K20" s="44"/>
    </row>
    <row r="21" spans="1:15" ht="16.5" customHeight="1">
      <c r="A21" s="678" t="str">
        <f>'日報'!A34</f>
        <v>ピーマン</v>
      </c>
      <c r="B21" s="679"/>
      <c r="C21" s="25">
        <f>IF('日報'!D34+'日報'!X34=0,0,'日報'!D34+'日報'!X34+'日報'!AR34+'日報'!BK34)</f>
        <v>2381</v>
      </c>
      <c r="D21" s="57" t="str">
        <f>IF('日報'!D34&gt;0,'日報'!L34,IF('日報'!X34&gt;0,'日報'!AF34,""))</f>
        <v>150g</v>
      </c>
      <c r="E21" s="26">
        <f>IF(C21=0,"",IF('日報'!D34&gt;0,ROUND('日報'!O34,0),(IF('日報'!X34&gt;0,ROUND('日報'!AI34,0),""))))</f>
        <v>108</v>
      </c>
      <c r="F21" s="53">
        <f>IF(E21=0,"",IF('前日'!E21="","",IF($D21='前日'!$D21,IF(E21&gt;'前日'!E21,"↑",IF(ROUND(E21,0)=ROUND('前日'!E21,0),"→","↓")),"")))</f>
      </c>
      <c r="G21" s="26">
        <f>IF(C21=0,"",IF('日報'!D34&gt;0,ROUND('日報'!U34,0),IF('日報'!X34&gt;0,ROUND('日報'!AO34,0))))</f>
        <v>54</v>
      </c>
      <c r="H21" s="53">
        <f>IF(OR(G21=0,G21="")=TRUE,"",IF('前日'!G21="","",IF($D21='前日'!$D21,IF(G21&gt;'前日'!G21,"↑",IF(ROUND(G21,0)=ROUND('前日'!G21,0),"→","↓")),"")))</f>
      </c>
      <c r="I21" s="49" t="str">
        <f>IF(C21=0,"",IF('日報'!D34&gt;0,"  "&amp;'日報'!G34&amp;"  他",IF('日報'!X34&gt;0,"  "&amp;'日報'!AA34&amp;"  他","")))</f>
        <v>  大分  他</v>
      </c>
      <c r="J21" s="47"/>
      <c r="K21" s="44"/>
      <c r="O21" s="167" t="s">
        <v>239</v>
      </c>
    </row>
    <row r="22" spans="1:13" ht="16.5" customHeight="1">
      <c r="A22" s="678" t="str">
        <f>'日報'!A35</f>
        <v>かんしょ</v>
      </c>
      <c r="B22" s="679"/>
      <c r="C22" s="25">
        <f>IF('日報'!D35+'日報'!X35=0,0,'日報'!D35+'日報'!X35+'日報'!AR35+'日報'!BK35)</f>
        <v>9483</v>
      </c>
      <c r="D22" s="57" t="str">
        <f>IF('日報'!D35&gt;0,'日報'!L35,IF('日報'!X35&gt;0,'日報'!AF35,""))</f>
        <v>5kg</v>
      </c>
      <c r="E22" s="26">
        <f>IF(C22=0,"",IF('日報'!D35&gt;0,ROUND('日報'!O35,0),(IF('日報'!X35&gt;0,ROUND('日報'!AI35,0),""))))</f>
        <v>2268</v>
      </c>
      <c r="F22" s="53" t="str">
        <f>IF(E22=0,"",IF('前日'!E22="","",IF($D22='前日'!$D22,IF(E22&gt;'前日'!E22,"↑",IF(ROUND(E22,0)=ROUND('前日'!E22,0),"→","↓")),"")))</f>
        <v>→</v>
      </c>
      <c r="G22" s="26">
        <f>IF(C22=0,"",IF('日報'!D35&gt;0,ROUND('日報'!U35,0),IF('日報'!X35&gt;0,ROUND('日報'!AO35,0))))</f>
        <v>108</v>
      </c>
      <c r="H22" s="53" t="str">
        <f>IF(OR(G22=0,G22="")=TRUE,"",IF('前日'!G22="","",IF($D22='前日'!$D22,IF(G22&gt;'前日'!G22,"↑",IF(ROUND(G22,0)=ROUND('前日'!G22,0),"→","↓")),"")))</f>
        <v>↓</v>
      </c>
      <c r="I22" s="49" t="str">
        <f>IF(C22=0,"",IF('日報'!D35&gt;0,"  "&amp;'日報'!G35&amp;"  他",IF('日報'!X35&gt;0,"  "&amp;'日報'!AA35&amp;"  他","")))</f>
        <v>  徳島  茨城  他</v>
      </c>
      <c r="J22" s="47"/>
      <c r="K22" s="44"/>
      <c r="M22" s="148" t="s">
        <v>234</v>
      </c>
    </row>
    <row r="23" spans="1:11" ht="16.5" customHeight="1">
      <c r="A23" s="678" t="str">
        <f>'日報'!A36</f>
        <v>ばれいしょ</v>
      </c>
      <c r="B23" s="679"/>
      <c r="C23" s="25">
        <f>IF('日報'!D36+'日報'!X36=0,0,'日報'!D36+'日報'!X36+'日報'!AR36+'日報'!BK36)</f>
        <v>30780</v>
      </c>
      <c r="D23" s="57" t="str">
        <f>IF('日報'!D36&gt;0,'日報'!L36,IF('日報'!X36&gt;0,'日報'!AF36,""))</f>
        <v>10kg</v>
      </c>
      <c r="E23" s="26">
        <f>IF(C23=0,"",IF('日報'!D36&gt;0,ROUND('日報'!O36,0),(IF('日報'!X36&gt;0,ROUND('日報'!AI36,0),""))))</f>
        <v>1728</v>
      </c>
      <c r="F23" s="53" t="str">
        <f>IF(E23=0,"",IF('前日'!E23="","",IF($D23='前日'!$D23,IF(E23&gt;'前日'!E23,"↑",IF(ROUND(E23,0)=ROUND('前日'!E23,0),"→","↓")),"")))</f>
        <v>→</v>
      </c>
      <c r="G23" s="26">
        <f>IF(C23=0,"",IF('日報'!D36&gt;0,ROUND('日報'!U36,0),IF('日報'!X36&gt;0,ROUND('日報'!AO36,0))))</f>
        <v>972</v>
      </c>
      <c r="H23" s="53" t="str">
        <f>IF(OR(G23=0,G23="")=TRUE,"",IF('前日'!G23="","",IF($D23='前日'!$D23,IF(G23&gt;'前日'!G23,"↑",IF(ROUND(G23,0)=ROUND('前日'!G23,0),"→","↓")),"")))</f>
        <v>↓</v>
      </c>
      <c r="I23" s="49" t="str">
        <f>IF(C23=0,"",IF('日報'!D36&gt;0,"  "&amp;'日報'!G36&amp;"  他",IF('日報'!X36&gt;0,"  "&amp;'日報'!AA36&amp;"  他","")))</f>
        <v>  北海道  他</v>
      </c>
      <c r="J23" s="47"/>
      <c r="K23" s="44"/>
    </row>
    <row r="24" spans="1:11" ht="16.5" customHeight="1">
      <c r="A24" s="678" t="str">
        <f>'日報'!A37</f>
        <v>さといも</v>
      </c>
      <c r="B24" s="679"/>
      <c r="C24" s="25">
        <f>IF('日報'!D37+'日報'!X37=0,0,'日報'!D37+'日報'!X37+'日報'!AR37+'日報'!BK37)</f>
        <v>2238</v>
      </c>
      <c r="D24" s="57" t="str">
        <f>IF('日報'!D37&gt;0,'日報'!L37,IF('日報'!X37&gt;0,'日報'!AF37,""))</f>
        <v>500g</v>
      </c>
      <c r="E24" s="26">
        <f>IF(C24=0,"",IF('日報'!D37&gt;0,ROUND('日報'!O37,0),(IF('日報'!X37&gt;0,ROUND('日報'!AI37,0),""))))</f>
        <v>119</v>
      </c>
      <c r="F24" s="53">
        <f>IF(E24=0,"",IF('前日'!E24="","",IF($D24='前日'!$D24,IF(E24&gt;'前日'!E24,"↑",IF(ROUND(E24,0)=ROUND('前日'!E24,0),"→","↓")),"")))</f>
      </c>
      <c r="G24" s="26">
        <f>IF(C24=0,"",IF('日報'!D37&gt;0,ROUND('日報'!U37,0),IF('日報'!X37&gt;0,ROUND('日報'!AO37,0))))</f>
        <v>97</v>
      </c>
      <c r="H24" s="53">
        <f>IF(OR(G24=0,G24="")=TRUE,"",IF('前日'!G24="","",IF($D24='前日'!$D24,IF(G24&gt;'前日'!G24,"↑",IF(ROUND(G24,0)=ROUND('前日'!G24,0),"→","↓")),"")))</f>
      </c>
      <c r="I24" s="49" t="str">
        <f>IF(C24=0,"",IF('日報'!D37&gt;0,"  "&amp;'日報'!G37&amp;"  他",IF('日報'!X37&gt;0,"  "&amp;'日報'!AA37&amp;"  他","")))</f>
        <v>  愛媛  中国  他</v>
      </c>
      <c r="J24" s="47"/>
      <c r="K24" s="44"/>
    </row>
    <row r="25" spans="1:11" ht="16.5" customHeight="1">
      <c r="A25" s="678" t="str">
        <f>'日報'!A38</f>
        <v>たまねぎ</v>
      </c>
      <c r="B25" s="679"/>
      <c r="C25" s="25">
        <f>IF('日報'!D38+'日報'!X38=0,0,'日報'!D38+'日報'!X38+'日報'!AR38+'日報'!BK38)</f>
        <v>39660</v>
      </c>
      <c r="D25" s="57" t="str">
        <f>IF('日報'!D38&gt;0,'日報'!L38,IF('日報'!X38&gt;0,'日報'!AF38,""))</f>
        <v>20kg</v>
      </c>
      <c r="E25" s="26">
        <f>IF(C25=0,"",IF('日報'!D38&gt;0,ROUND('日報'!O38,0),(IF('日報'!X38&gt;0,ROUND('日報'!AI38,0),""))))</f>
        <v>1404</v>
      </c>
      <c r="F25" s="53" t="str">
        <f>IF(E25=0,"",IF('前日'!E25="","",IF($D25='前日'!$D25,IF(E25&gt;'前日'!E25,"↑",IF(ROUND(E25,0)=ROUND('前日'!E25,0),"→","↓")),"")))</f>
        <v>→</v>
      </c>
      <c r="G25" s="26">
        <f>IF(C25=0,"",IF('日報'!D38&gt;0,ROUND('日報'!U38,0),IF('日報'!X38&gt;0,ROUND('日報'!AO38,0))))</f>
        <v>1404</v>
      </c>
      <c r="H25" s="53" t="str">
        <f>IF(OR(G25=0,G25="")=TRUE,"",IF('前日'!G25="","",IF($D25='前日'!$D25,IF(G25&gt;'前日'!G25,"↑",IF(ROUND(G25,0)=ROUND('前日'!G25,0),"→","↓")),"")))</f>
        <v>→</v>
      </c>
      <c r="I25" s="49" t="str">
        <f>IF(C25=0,"",IF('日報'!D38&gt;0,"  "&amp;'日報'!G38&amp;"  他",IF('日報'!X38&gt;0,"  "&amp;'日報'!AA38&amp;"  他","")))</f>
        <v>  北海道  他</v>
      </c>
      <c r="J25" s="47"/>
      <c r="K25" s="44"/>
    </row>
    <row r="26" spans="1:11" ht="16.5" customHeight="1">
      <c r="A26" s="678" t="str">
        <f>'日報'!A39</f>
        <v>レタス</v>
      </c>
      <c r="B26" s="679"/>
      <c r="C26" s="25">
        <f>IF('日報'!D39+'日報'!X39=0,0,'日報'!D39+'日報'!X39+'日報'!AR39+'日報'!BK39)</f>
        <v>7300</v>
      </c>
      <c r="D26" s="57" t="str">
        <f>IF('日報'!D39&gt;0,'日報'!L39,IF('日報'!X39&gt;0,'日報'!AF39,""))</f>
        <v>10kg</v>
      </c>
      <c r="E26" s="26">
        <f>IF(C26=0,"",IF('日報'!D39&gt;0,ROUND('日報'!O39,0),(IF('日報'!X39&gt;0,ROUND('日報'!AI39,0),""))))</f>
        <v>2700</v>
      </c>
      <c r="F26" s="53" t="str">
        <f>IF(E26=0,"",IF('前日'!E26="","",IF($D26='前日'!$D26,IF(E26&gt;'前日'!E26,"↑",IF(ROUND(E26,0)=ROUND('前日'!E26,0),"→","↓")),"")))</f>
        <v>↑</v>
      </c>
      <c r="G26" s="26">
        <f>IF(C26=0,"",IF('日報'!D39&gt;0,ROUND('日報'!U39,0),IF('日報'!X39&gt;0,ROUND('日報'!AO39,0))))</f>
        <v>1080</v>
      </c>
      <c r="H26" s="53" t="str">
        <f>IF(OR(G26=0,G26="")=TRUE,"",IF('前日'!G26="","",IF($D26='前日'!$D26,IF(G26&gt;'前日'!G26,"↑",IF(ROUND(G26,0)=ROUND('前日'!G26,0),"→","↓")),"")))</f>
        <v>↑</v>
      </c>
      <c r="I26" s="49" t="str">
        <f>IF(C26=0,"",IF('日報'!D39&gt;0,"  "&amp;'日報'!G39&amp;"  他",IF('日報'!X39&gt;0,"  "&amp;'日報'!AA39&amp;"  他","")))</f>
        <v>  長野  他</v>
      </c>
      <c r="J26" s="47"/>
      <c r="K26" s="44"/>
    </row>
    <row r="27" spans="1:11" ht="16.5" customHeight="1">
      <c r="A27" s="678" t="str">
        <f>'日報'!A40</f>
        <v>ブロッコリー</v>
      </c>
      <c r="B27" s="679"/>
      <c r="C27" s="25">
        <f>IF('日報'!D40+'日報'!X40=0,0,'日報'!D40+'日報'!X40+'日報'!AR40+'日報'!BK40)</f>
        <v>3681</v>
      </c>
      <c r="D27" s="57" t="str">
        <f>IF('日報'!D40&gt;0,'日報'!L40,IF('日報'!X40&gt;0,'日報'!AF40,""))</f>
        <v>4kg</v>
      </c>
      <c r="E27" s="26">
        <f>IF(C27=0,"",IF('日報'!D40&gt;0,ROUND('日報'!O40,0),(IF('日報'!X40&gt;0,ROUND('日報'!AI40,0),""))))</f>
        <v>2592</v>
      </c>
      <c r="F27" s="53" t="str">
        <f>IF(E27=0,"",IF('前日'!E27="","",IF($D27='前日'!$D27,IF(E27&gt;'前日'!E27,"↑",IF(ROUND(E27,0)=ROUND('前日'!E27,0),"→","↓")),"")))</f>
        <v>↑</v>
      </c>
      <c r="G27" s="26">
        <f>IF(C27=0,"",IF('日報'!D40&gt;0,ROUND('日報'!U40,0),IF('日報'!X40&gt;0,ROUND('日報'!AO40,0))))</f>
        <v>2268</v>
      </c>
      <c r="H27" s="53" t="str">
        <f>IF(OR(G27=0,G27="")=TRUE,"",IF('前日'!G27="","",IF($D27='前日'!$D27,IF(G27&gt;'前日'!G27,"↑",IF(ROUND(G27,0)=ROUND('前日'!G27,0),"→","↓")),"")))</f>
        <v>↑</v>
      </c>
      <c r="I27" s="49" t="str">
        <f>IF(C27=0,"",IF('日報'!D40&gt;0,"  "&amp;'日報'!G40&amp;"  他",IF('日報'!X40&gt;0,"  "&amp;'日報'!AA40&amp;"  他","")))</f>
        <v>  徳島  長野  他</v>
      </c>
      <c r="J27" s="47"/>
      <c r="K27" s="44"/>
    </row>
    <row r="28" spans="1:11" ht="16.5" customHeight="1">
      <c r="A28" s="678" t="str">
        <f>'日報'!A41</f>
        <v>まつたけ</v>
      </c>
      <c r="B28" s="679"/>
      <c r="C28" s="25">
        <f>IF('日報'!D41+'日報'!X41=0,0,'日報'!D41+'日報'!X41+'日報'!AR41+'日報'!BK41)</f>
        <v>108</v>
      </c>
      <c r="D28" s="57" t="str">
        <f>IF('日報'!D41&gt;0,'日報'!L41,IF('日報'!X41&gt;0,'日報'!AF41,""))</f>
        <v>500g</v>
      </c>
      <c r="E28" s="26">
        <f>IF(C28=0,"",IF('日報'!D41&gt;0,ROUND('日報'!O41,0),(IF('日報'!X41&gt;0,ROUND('日報'!AI41,0),""))))</f>
        <v>10800</v>
      </c>
      <c r="F28" s="53" t="str">
        <f>IF(E28=0,"",IF('前日'!E28="","",IF($D28='前日'!$D28,IF(E28&gt;'前日'!E28,"↑",IF(ROUND(E28,0)=ROUND('前日'!E28,0),"→","↓")),"")))</f>
        <v>↑</v>
      </c>
      <c r="G28" s="26">
        <f>IF(C28=0,"",IF('日報'!D41&gt;0,ROUND('日報'!U41,0),IF('日報'!X41&gt;0,ROUND('日報'!AO41,0))))</f>
        <v>2268</v>
      </c>
      <c r="H28" s="53" t="str">
        <f>IF(OR(G28=0,G28="")=TRUE,"",IF('前日'!G28="","",IF($D28='前日'!$D28,IF(G28&gt;'前日'!G28,"↑",IF(ROUND(G28,0)=ROUND('前日'!G28,0),"→","↓")),"")))</f>
        <v>↓</v>
      </c>
      <c r="I28" s="49" t="str">
        <f>IF(C28=0,"",IF('日報'!D41&gt;0,"  "&amp;'日報'!G41&amp;"  他",IF('日報'!X41&gt;0,"  "&amp;'日報'!AA41&amp;"  他","")))</f>
        <v>  ｱﾒﾘｶ  他</v>
      </c>
      <c r="J28" s="47"/>
      <c r="K28" s="44"/>
    </row>
    <row r="29" spans="1:11" ht="16.5" customHeight="1" thickBot="1">
      <c r="A29" s="681" t="str">
        <f>'日報'!A42</f>
        <v>生しいたけ</v>
      </c>
      <c r="B29" s="682"/>
      <c r="C29" s="27">
        <f>IF('日報'!D42+'日報'!X42=0,0,'日報'!D42+'日報'!X42+'日報'!AR42+'日報'!BK42)</f>
        <v>3743</v>
      </c>
      <c r="D29" s="58" t="str">
        <f>IF('日報'!D42&gt;0,'日報'!L42,IF('日報'!X42&gt;0,'日報'!AF42,""))</f>
        <v>100g</v>
      </c>
      <c r="E29" s="26">
        <f>IF(C29=0,"",IF('日報'!D42&gt;0,ROUND('日報'!O42,0),(IF('日報'!X42&gt;0,ROUND('日報'!AI42,0),""))))</f>
        <v>162</v>
      </c>
      <c r="F29" s="53" t="str">
        <f>IF(E29=0,"",IF('前日'!E29="","",IF($D29='前日'!$D29,IF(E29&gt;'前日'!E29,"↑",IF(ROUND(E29,0)=ROUND('前日'!E29,0),"→","↓")),"")))</f>
        <v>→</v>
      </c>
      <c r="G29" s="26">
        <f>IF(C29=0,"",IF('日報'!D42&gt;0,ROUND('日報'!U42,0),IF('日報'!X42&gt;0,ROUND('日報'!AO42,0))))</f>
        <v>54</v>
      </c>
      <c r="H29" s="53" t="str">
        <f>IF(OR(G29=0,G29="")=TRUE,"",IF('前日'!G29="","",IF($D29='前日'!$D29,IF(G29&gt;'前日'!G29,"↑",IF(ROUND(G29,0)=ROUND('前日'!G29,0),"→","↓")),"")))</f>
        <v>→</v>
      </c>
      <c r="I29" s="49" t="str">
        <f>IF(C29=0,"",IF('日報'!D42&gt;0,"  "&amp;'日報'!G42&amp;"  他",IF('日報'!X42&gt;0,"  "&amp;'日報'!AA42&amp;"  他","")))</f>
        <v>  徳島  他</v>
      </c>
      <c r="J29" s="48"/>
      <c r="K29" s="45"/>
    </row>
    <row r="30" spans="1:11" ht="19.5" customHeight="1">
      <c r="A30" s="684" t="s">
        <v>42</v>
      </c>
      <c r="B30" s="685"/>
      <c r="C30" s="23"/>
      <c r="D30" s="36"/>
      <c r="E30" s="23"/>
      <c r="F30" s="23"/>
      <c r="G30" s="23"/>
      <c r="H30" s="23"/>
      <c r="I30" s="106"/>
      <c r="J30" s="46"/>
      <c r="K30" s="24"/>
    </row>
    <row r="31" spans="1:11" ht="16.5" customHeight="1">
      <c r="A31" s="678" t="str">
        <f>'日報'!A44</f>
        <v>みかん</v>
      </c>
      <c r="B31" s="679"/>
      <c r="C31" s="25">
        <f>IF('日報'!D44+'日報'!X44=0,0,'日報'!D44+'日報'!X44+'日報'!AR44+'日報'!BK44)</f>
        <v>66140</v>
      </c>
      <c r="D31" s="57" t="str">
        <f>IF('日報'!D44&gt;0,'日報'!L44,IF('日報'!X44&gt;0,'日報'!AF44,""))</f>
        <v>10kg</v>
      </c>
      <c r="E31" s="26">
        <f>IF(C31=0,"",IF('日報'!D44&gt;0,ROUND('日報'!O44,0),(IF('日報'!X44&gt;0,ROUND('日報'!AI44,0),""))))</f>
        <v>2376</v>
      </c>
      <c r="F31" s="53" t="str">
        <f>IF(E31="","",IF('前日'!E31="","",IF($D31='前日'!$D31,IF(E31&gt;'前日'!E31,"↑",IF(ROUND(E31,0)=ROUND('前日'!E31,0),"→","↓")),"")))</f>
        <v>→</v>
      </c>
      <c r="G31" s="26">
        <f>IF(C31=0,"",IF('日報'!D44&gt;0,ROUND('日報'!U44,0),IF('日報'!X44&gt;0,ROUND('日報'!AO44,0))))</f>
        <v>648</v>
      </c>
      <c r="H31" s="53" t="str">
        <f>IF(OR(G31=0,G31="")=TRUE,"",IF('前日'!G31="","",IF($D31='前日'!$D31,IF(G31&gt;'前日'!G31,"↑",IF(ROUND(G31,0)=ROUND('前日'!G31,0),"→","↓")),"")))</f>
        <v>→</v>
      </c>
      <c r="I31" s="49" t="str">
        <f>IF(C31=0,"",IF('日報'!D44&gt;0,"  "&amp;'日報'!G44&amp;"  他",IF('日報'!X44&gt;0,"  "&amp;'日報'!AA44&amp;"  他","")))</f>
        <v>  和歌山  他</v>
      </c>
      <c r="J31" s="47"/>
      <c r="K31" s="44"/>
    </row>
    <row r="32" spans="1:11" ht="16.5" customHeight="1">
      <c r="A32" s="678" t="str">
        <f>'日報'!A45</f>
        <v>つがる</v>
      </c>
      <c r="B32" s="679"/>
      <c r="C32" s="25">
        <f>IF('日報'!D45+'日報'!X45=0,0,'日報'!D45+'日報'!X45+'日報'!AR45+'日報'!BK45)</f>
        <v>0</v>
      </c>
      <c r="D32" s="57">
        <f>IF('日報'!D45&gt;0,'日報'!L45,IF('日報'!X45&gt;0,'日報'!AF45,""))</f>
      </c>
      <c r="E32" s="26">
        <f>IF(C32=0,"",IF('日報'!D45&gt;0,ROUND('日報'!O45,0),(IF('日報'!X45&gt;0,ROUND('日報'!AI45,0),""))))</f>
      </c>
      <c r="F32" s="53">
        <f>IF(E32="","",IF('前日'!E32="","",IF($D32='前日'!$D32,IF(E32&gt;'前日'!E32,"↑",IF(ROUND(E32,0)=ROUND('前日'!E32,0),"→","↓")),"")))</f>
      </c>
      <c r="G32" s="26">
        <f>IF(C32=0,"",IF('日報'!D45&gt;0,ROUND('日報'!U45,0),IF('日報'!X45&gt;0,ROUND('日報'!AO45,0))))</f>
      </c>
      <c r="H32" s="53">
        <f>IF(OR(G32=0,G32="")=TRUE,"",IF('前日'!G32="","",IF($D32='前日'!$D32,IF(G32&gt;'前日'!G32,"↑",IF(ROUND(G32,0)=ROUND('前日'!G32,0),"→","↓")),"")))</f>
      </c>
      <c r="I32" s="49">
        <f>IF(C32=0,"",IF('日報'!D45&gt;0,"  "&amp;'日報'!G45&amp;"  他",IF('日報'!X45&gt;0,"  "&amp;'日報'!AA45&amp;"  他","")))</f>
      </c>
      <c r="J32" s="47"/>
      <c r="K32" s="44"/>
    </row>
    <row r="33" spans="1:11" ht="16.5" customHeight="1">
      <c r="A33" s="678" t="str">
        <f>'日報'!A46</f>
        <v>ジョナゴールド</v>
      </c>
      <c r="B33" s="679"/>
      <c r="C33" s="25">
        <f>IF('日報'!D46+'日報'!X46=0,0,'日報'!D46+'日報'!X46+'日報'!AR46+'日報'!BK46)</f>
        <v>8980</v>
      </c>
      <c r="D33" s="57" t="str">
        <f>IF('日報'!D46&gt;0,'日報'!L46,IF('日報'!X46&gt;0,'日報'!AF46,""))</f>
        <v>10kg</v>
      </c>
      <c r="E33" s="26">
        <f>IF(C33=0,"",IF('日報'!D46&gt;0,ROUND('日報'!O46,0),(IF('日報'!X46&gt;0,ROUND('日報'!AI46,0),""))))</f>
        <v>4104</v>
      </c>
      <c r="F33" s="53" t="str">
        <f>IF(E33="","",IF('前日'!E33="","",IF($D33='前日'!$D33,IF(E33&gt;'前日'!E33,"↑",IF(ROUND(E33,0)=ROUND('前日'!E33,0),"→","↓")),"")))</f>
        <v>→</v>
      </c>
      <c r="G33" s="26">
        <f>IF(C33=0,"",IF('日報'!D46&gt;0,ROUND('日報'!U46,0),IF('日報'!X46&gt;0,ROUND('日報'!AO46,0))))</f>
        <v>2160</v>
      </c>
      <c r="H33" s="53" t="str">
        <f>IF(G33="","",IF('前日'!G33="","",IF($D33='前日'!$D33,IF(G33&gt;'前日'!G33,"↑",IF(ROUND(G33,0)=ROUND('前日'!G33,0),"→","↓")),"")))</f>
        <v>↓</v>
      </c>
      <c r="I33" s="49" t="str">
        <f>IF(C33=0,"",IF('日報'!D46&gt;0,"  "&amp;'日報'!G46&amp;"  他",IF('日報'!X46&gt;0,"  "&amp;'日報'!AA46&amp;"  他","")))</f>
        <v>  岩手  他</v>
      </c>
      <c r="J33" s="47"/>
      <c r="K33" s="44"/>
    </row>
    <row r="34" spans="1:11" ht="16.5" customHeight="1">
      <c r="A34" s="678" t="str">
        <f>'日報'!A47</f>
        <v>新高</v>
      </c>
      <c r="B34" s="679"/>
      <c r="C34" s="25">
        <f>IF('日報'!D47+'日報'!X47=0,0,'日報'!D47+'日報'!X47+'日報'!AR47+'日報'!BK47)</f>
        <v>5110</v>
      </c>
      <c r="D34" s="57" t="str">
        <f>IF('日報'!D47&gt;0,'日報'!L47,IF('日報'!X47&gt;0,'日報'!AF47,""))</f>
        <v>10kg</v>
      </c>
      <c r="E34" s="26">
        <f>IF(C34=0,"",IF('日報'!D47&gt;0,ROUND('日報'!O47,0),(IF('日報'!X47&gt;0,ROUND('日報'!AI47,0),""))))</f>
        <v>5400</v>
      </c>
      <c r="F34" s="53" t="str">
        <f>IF(E34="","",IF('前日'!E34="","",IF($D34='前日'!$D34,IF(E34&gt;'前日'!E34,"↑",IF(ROUND(E34,0)=ROUND('前日'!E34,0),"→","↓")),"")))</f>
        <v>↑</v>
      </c>
      <c r="G34" s="26">
        <f>IF(C34=0,"",IF('日報'!D47&gt;0,ROUND('日報'!U47,0),IF('日報'!X47&gt;0,ROUND('日報'!AO47,0))))</f>
        <v>3240</v>
      </c>
      <c r="H34" s="168" t="str">
        <f>IF(OR(G34=0,G34="")=TRUE,"",IF('前日'!G34="","",IF($D34='前日'!$D34,IF(G34&gt;'前日'!G34,"↑",IF(ROUND(G34,0)=ROUND('前日'!G34,0),"→","↓")),"")))</f>
        <v>↑</v>
      </c>
      <c r="I34" s="49" t="str">
        <f>IF(C34=0,"",IF('日報'!D47&gt;0,"  "&amp;'日報'!G47&amp;"  他",IF('日報'!X47&gt;0,"  "&amp;'日報'!AA47&amp;"  他","")))</f>
        <v>  福島  他</v>
      </c>
      <c r="J34" s="47"/>
      <c r="K34" s="44"/>
    </row>
    <row r="35" spans="1:11" ht="16.5" customHeight="1">
      <c r="A35" s="678" t="str">
        <f>'日報'!A48</f>
        <v>新興</v>
      </c>
      <c r="B35" s="679"/>
      <c r="C35" s="25">
        <f>IF('日報'!D48+'日報'!X48=0,0,'日報'!D48+'日報'!X48+'日報'!AR48+'日報'!BK48)</f>
        <v>3820</v>
      </c>
      <c r="D35" s="57" t="str">
        <f>IF('日報'!D48&gt;0,'日報'!L48,IF('日報'!X48&gt;0,'日報'!AF48,""))</f>
        <v>10kg</v>
      </c>
      <c r="E35" s="26">
        <f>IF(C35=0,"",IF('日報'!D48&gt;0,ROUND('日報'!O48,0),(IF('日報'!X48&gt;0,ROUND('日報'!AI48,0),""))))</f>
        <v>5400</v>
      </c>
      <c r="F35" s="53" t="str">
        <f>IF(E35="","",IF('前日'!E35="","",IF($D35='前日'!$D35,IF(E35&gt;'前日'!E35,"↑",IF(ROUND(E35,0)=ROUND('前日'!E35,0),"→","↓")),"")))</f>
        <v>↓</v>
      </c>
      <c r="G35" s="26">
        <f>IF(C35=0,"",IF('日報'!D48&gt;0,ROUND('日報'!U48,0),IF('日報'!X48&gt;0,ROUND('日報'!AO48,0))))</f>
        <v>3240</v>
      </c>
      <c r="H35" s="168" t="str">
        <f>IF(OR(G35=0,G35="")=TRUE,"",IF('前日'!G35="","",IF($D35='前日'!$D35,IF(G35&gt;'前日'!G35,"↑",IF(ROUND(G35,0)=ROUND('前日'!G35,0),"→","↓")),"")))</f>
        <v>↓</v>
      </c>
      <c r="I35" s="49" t="str">
        <f>IF(C35=0,"",IF('日報'!D48&gt;0,"  "&amp;'日報'!G48&amp;"  他",IF('日報'!X48&gt;0,"  "&amp;'日報'!AA48&amp;"  他","")))</f>
        <v>  福島  他</v>
      </c>
      <c r="J35" s="47"/>
      <c r="K35" s="44"/>
    </row>
    <row r="36" spans="1:11" ht="16.5" customHeight="1">
      <c r="A36" s="678" t="str">
        <f>'日報'!A49</f>
        <v>富有柿</v>
      </c>
      <c r="B36" s="679"/>
      <c r="C36" s="25">
        <f>IF('日報'!D49+'日報'!X49=0,0,'日報'!D49+'日報'!X49+'日報'!AR49+'日報'!BK49)</f>
        <v>2390</v>
      </c>
      <c r="D36" s="57" t="str">
        <f>IF('日報'!D49&gt;0,'日報'!L49,IF('日報'!X49&gt;0,'日報'!AF49,""))</f>
        <v>10kg</v>
      </c>
      <c r="E36" s="26">
        <f>IF(C36=0,"",IF('日報'!D49&gt;0,ROUND('日報'!O49,0),(IF('日報'!X49&gt;0,ROUND('日報'!AI49,0),""))))</f>
        <v>4644</v>
      </c>
      <c r="F36" s="53">
        <f>IF(E36="","",IF('前日'!E36="","",IF($D36='前日'!$D36,IF(E36&gt;'前日'!E36,"↑",IF(ROUND(E36,0)=ROUND('前日'!E36,0),"→","↓")),"")))</f>
      </c>
      <c r="G36" s="26">
        <f>IF(C36=0,"",IF('日報'!D49&gt;0,ROUND('日報'!U49,0),IF('日報'!X49&gt;0,ROUND('日報'!AO49,0))))</f>
        <v>2376</v>
      </c>
      <c r="H36" s="53">
        <f>IF(OR(G36=0,G36="")=TRUE,"",IF('前日'!G36="","",IF($D36='前日'!$D36,IF(G36&gt;'前日'!G36,"↑",IF(ROUND(G36,0)=ROUND('前日'!G36,0),"→","↓")),"")))</f>
      </c>
      <c r="I36" s="49" t="str">
        <f>IF(C36=0,"",IF('日報'!D49&gt;0,"  "&amp;'日報'!G49&amp;"  他",IF('日報'!X49&gt;0,"  "&amp;'日報'!AA49&amp;"  他","")))</f>
        <v>  福岡  他</v>
      </c>
      <c r="J36" s="47"/>
      <c r="K36" s="44"/>
    </row>
    <row r="37" spans="1:11" ht="16.5" customHeight="1">
      <c r="A37" s="678" t="str">
        <f>'日報'!A50</f>
        <v>平たね無柿</v>
      </c>
      <c r="B37" s="679"/>
      <c r="C37" s="25">
        <f>IF('日報'!D50+'日報'!X50=0,0,'日報'!D50+'日報'!X50+'日報'!AR50+'日報'!BK50)</f>
        <v>18786</v>
      </c>
      <c r="D37" s="57" t="str">
        <f>IF('日報'!D50&gt;0,'日報'!L50,IF('日報'!X50&gt;0,'日報'!AF50,""))</f>
        <v>7.5kg</v>
      </c>
      <c r="E37" s="26">
        <f>IF(C37=0,"",IF('日報'!D50&gt;0,ROUND('日報'!O50,0),(IF('日報'!X50&gt;0,ROUND('日報'!AI50,0),""))))</f>
        <v>1728</v>
      </c>
      <c r="F37" s="53" t="str">
        <f>IF(E37="","",IF('前日'!E37="","",IF($D37='前日'!$D37,IF(E37&gt;'前日'!E37,"↑",IF(ROUND(E37,0)=ROUND('前日'!E37,0),"→","↓")),"")))</f>
        <v>↓</v>
      </c>
      <c r="G37" s="26">
        <f>IF(C37=0,"",IF('日報'!D50&gt;0,ROUND('日報'!U50,0),IF('日報'!X50&gt;0,ROUND('日報'!AO50,0))))</f>
        <v>648</v>
      </c>
      <c r="H37" s="53" t="str">
        <f>IF(OR(G37=0,G37="")=TRUE,"",IF('前日'!G37="","",IF($D37='前日'!$D37,IF(G37&gt;'前日'!G37,"↑",IF(ROUND(G37,0)=ROUND('前日'!G37,0),"→","↓")),"")))</f>
        <v>→</v>
      </c>
      <c r="I37" s="49" t="str">
        <f>IF(C37=0,"",IF('日報'!D50&gt;0,"  "&amp;'日報'!G50&amp;"  他",IF('日報'!X50&gt;0,"  "&amp;'日報'!AA50&amp;"  他","")))</f>
        <v>  和歌山  奈良  他</v>
      </c>
      <c r="J37" s="47"/>
      <c r="K37" s="44"/>
    </row>
    <row r="38" spans="1:11" ht="16.5" customHeight="1">
      <c r="A38" s="678" t="str">
        <f>'日報'!A51</f>
        <v>ピオーネ</v>
      </c>
      <c r="B38" s="679"/>
      <c r="C38" s="25">
        <f>IF('日報'!D51+'日報'!X51=0,0,'日報'!D51+'日報'!X51+'日報'!AR51+'日報'!BK51)</f>
        <v>1258</v>
      </c>
      <c r="D38" s="57" t="str">
        <f>IF('日報'!D51&gt;0,'日報'!L51,IF('日報'!X51&gt;0,'日報'!AF51,""))</f>
        <v>5kg</v>
      </c>
      <c r="E38" s="26">
        <f>IF(C38=0,"",IF('日報'!D51&gt;0,ROUND('日報'!O51,0),(IF('日報'!X51&gt;0,ROUND('日報'!AI51,0),""))))</f>
        <v>7020</v>
      </c>
      <c r="F38" s="53" t="str">
        <f>IF(E38="","",IF('前日'!E38="","",IF($D38='前日'!$D38,IF(E38&gt;'前日'!E38,"↑",IF(ROUND(E38,0)=ROUND('前日'!E38,0),"→","↓")),"")))</f>
        <v>↓</v>
      </c>
      <c r="G38" s="26">
        <f>IF(C38=0,"",IF('日報'!D51&gt;0,ROUND('日報'!U51,0),IF('日報'!X51&gt;0,ROUND('日報'!AO51,0))))</f>
        <v>4860</v>
      </c>
      <c r="H38" s="53" t="str">
        <f>IF(OR(G38=0,G38="")=TRUE,"",IF('前日'!G38="","",IF($D38='前日'!$D38,IF(G38&gt;'前日'!G38,"↑",IF(ROUND(G38,0)=ROUND('前日'!G38,0),"→","↓")),"")))</f>
        <v>↑</v>
      </c>
      <c r="I38" s="49" t="str">
        <f>IF(C38=0,"",IF('日報'!D51&gt;0,"  "&amp;'日報'!G51&amp;"  他",IF('日報'!X51&gt;0,"  "&amp;'日報'!AA51&amp;"  他","")))</f>
        <v>  岡山  他</v>
      </c>
      <c r="J38" s="47"/>
      <c r="K38" s="44"/>
    </row>
    <row r="39" spans="1:11" ht="16.5" customHeight="1">
      <c r="A39" s="678" t="str">
        <f>'日報'!A52</f>
        <v>温室メロン</v>
      </c>
      <c r="B39" s="679"/>
      <c r="C39" s="25">
        <f>IF('日報'!D52+'日報'!X52=0,0,'日報'!D52+'日報'!X52+'日報'!AR52+'日報'!BK52)</f>
        <v>2921</v>
      </c>
      <c r="D39" s="57" t="str">
        <f>IF('日報'!D52&gt;0,'日報'!L52,IF('日報'!X52&gt;0,'日報'!AF52,""))</f>
        <v>8kg</v>
      </c>
      <c r="E39" s="26">
        <f>IF(C39=0,"",IF('日報'!D52&gt;0,ROUND('日報'!O52,0),(IF('日報'!X52&gt;0,ROUND('日報'!AI52,0),""))))</f>
        <v>15120</v>
      </c>
      <c r="F39" s="53" t="str">
        <f>IF(E39="","",IF('前日'!E39="","",IF($D39='前日'!$D39,IF(E39&gt;'前日'!E39,"↑",IF(ROUND(E39,0)=ROUND('前日'!E39,0),"→","↓")),"")))</f>
        <v>→</v>
      </c>
      <c r="G39" s="26">
        <f>IF(C39=0,"",IF('日報'!D52&gt;0,ROUND('日報'!U52,0),IF('日報'!X52&gt;0,ROUND('日報'!AO52,0))))</f>
        <v>2268</v>
      </c>
      <c r="H39" s="53" t="str">
        <f>IF(OR(G39=0,G39="")=TRUE,"",IF('前日'!G39="","",IF($D39='前日'!$D39,IF(G39&gt;'前日'!G39,"↑",IF(ROUND(G39,0)=ROUND('前日'!G39,0),"→","↓")),"")))</f>
        <v>↓</v>
      </c>
      <c r="I39" s="49" t="str">
        <f>IF(C39=0,"",IF('日報'!D52&gt;0,"  "&amp;'日報'!G52&amp;"  他",IF('日報'!X52&gt;0,"  "&amp;'日報'!AA52&amp;"  他","")))</f>
        <v>  長崎  島根  他</v>
      </c>
      <c r="J39" s="47"/>
      <c r="K39" s="44"/>
    </row>
    <row r="40" spans="1:11" ht="16.5" customHeight="1" thickBot="1">
      <c r="A40" s="681" t="str">
        <f>'日報'!A53</f>
        <v>くり</v>
      </c>
      <c r="B40" s="682"/>
      <c r="C40" s="27">
        <f>IF('日報'!D53+'日報'!X53=0,0,'日報'!D53+'日報'!X53+'日報'!AR53+'日報'!BK53)</f>
        <v>1253</v>
      </c>
      <c r="D40" s="58" t="str">
        <f>IF('日報'!D53&gt;0,'日報'!L53,IF('日報'!X53&gt;0,'日報'!AF53,""))</f>
        <v>1kg</v>
      </c>
      <c r="E40" s="29">
        <f>IF(C40=0,"",IF('日報'!D53&gt;0,ROUND('日報'!O53,0),(IF('日報'!X53&gt;0,ROUND('日報'!AI53,0),""))))</f>
        <v>756</v>
      </c>
      <c r="F40" s="55" t="str">
        <f>IF(E40="","",IF('前日'!E40="","",IF($D40='前日'!$D40,IF(E40&gt;'前日'!E40,"↑",IF(ROUND(E40,0)=ROUND('前日'!E40,0),"→","↓")),"")))</f>
        <v>→</v>
      </c>
      <c r="G40" s="29">
        <f>IF(C40=0,"",IF('日報'!D53&gt;0,ROUND('日報'!U53,0),IF('日報'!X53&gt;0,ROUND('日報'!AO53,0))))</f>
        <v>648</v>
      </c>
      <c r="H40" s="169" t="str">
        <f>IF(OR(G40=0,G40="")=TRUE,"",IF('前日'!G40="","",IF($D40='前日'!$D40,IF(G40&gt;'前日'!G40,"↑",IF(ROUND(G40,0)=ROUND('前日'!G40,0),"→","↓")),"")))</f>
        <v>→</v>
      </c>
      <c r="I40" s="50" t="str">
        <f>IF(C40=0,"",IF('日報'!D53&gt;0,"  "&amp;'日報'!G53&amp;"  他",IF('日報'!X53&gt;0,"  "&amp;'日報'!AA53&amp;"  他","")))</f>
        <v>  茨城  他</v>
      </c>
      <c r="J40" s="48"/>
      <c r="K40" s="45"/>
    </row>
    <row r="41" spans="1:2" ht="13.5" customHeight="1">
      <c r="A41" s="37" t="s">
        <v>33</v>
      </c>
      <c r="B41" s="51" t="s">
        <v>226</v>
      </c>
    </row>
    <row r="42" ht="13.5" customHeight="1">
      <c r="B42" s="21" t="s">
        <v>68</v>
      </c>
    </row>
    <row r="43" ht="13.5" customHeight="1">
      <c r="B43" s="21" t="s">
        <v>69</v>
      </c>
    </row>
    <row r="44" ht="13.5" customHeight="1">
      <c r="B44" s="21" t="s">
        <v>70</v>
      </c>
    </row>
    <row r="45" ht="13.5" customHeight="1">
      <c r="B45" s="21" t="s">
        <v>71</v>
      </c>
    </row>
  </sheetData>
  <sheetProtection/>
  <mergeCells count="41">
    <mergeCell ref="A39:B39"/>
    <mergeCell ref="A40:B40"/>
    <mergeCell ref="A3:B3"/>
    <mergeCell ref="A4:B4"/>
    <mergeCell ref="A35:B35"/>
    <mergeCell ref="A36:B36"/>
    <mergeCell ref="A37:B37"/>
    <mergeCell ref="A38:B38"/>
    <mergeCell ref="A24:B24"/>
    <mergeCell ref="A9:B9"/>
    <mergeCell ref="A33:B33"/>
    <mergeCell ref="A22:B22"/>
    <mergeCell ref="A23:B23"/>
    <mergeCell ref="A21:B21"/>
    <mergeCell ref="A17:B17"/>
    <mergeCell ref="A18:B18"/>
    <mergeCell ref="A25:B25"/>
    <mergeCell ref="A30:B30"/>
    <mergeCell ref="A34:B34"/>
    <mergeCell ref="A26:B26"/>
    <mergeCell ref="A27:B27"/>
    <mergeCell ref="A28:B28"/>
    <mergeCell ref="A29:B29"/>
    <mergeCell ref="E8:F8"/>
    <mergeCell ref="A31:B31"/>
    <mergeCell ref="A32:B32"/>
    <mergeCell ref="A19:B19"/>
    <mergeCell ref="A20:B20"/>
    <mergeCell ref="D7:D8"/>
    <mergeCell ref="A16:B16"/>
    <mergeCell ref="A7:B8"/>
    <mergeCell ref="A10:B10"/>
    <mergeCell ref="A11:B11"/>
    <mergeCell ref="G8:H8"/>
    <mergeCell ref="J3:K3"/>
    <mergeCell ref="E3:F3"/>
    <mergeCell ref="I7:K8"/>
    <mergeCell ref="E4:F4"/>
    <mergeCell ref="G4:H4"/>
    <mergeCell ref="G3:H3"/>
    <mergeCell ref="E7:H7"/>
  </mergeCells>
  <printOptions/>
  <pageMargins left="0.7874015748031497" right="0.1968503937007874" top="0.5905511811023623" bottom="0.5905511811023623" header="0.5118110236220472" footer="0.5118110236220472"/>
  <pageSetup fitToHeight="1" fitToWidth="1" horizontalDpi="300" verticalDpi="300" orientation="portrait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P45"/>
  <sheetViews>
    <sheetView showZeros="0" zoomScalePageLayoutView="0" workbookViewId="0" topLeftCell="A1">
      <selection activeCell="A1" sqref="A1"/>
    </sheetView>
  </sheetViews>
  <sheetFormatPr defaultColWidth="9.140625" defaultRowHeight="19.5" customHeight="1"/>
  <cols>
    <col min="1" max="1" width="6.8515625" style="21" customWidth="1"/>
    <col min="2" max="2" width="15.7109375" style="21" customWidth="1"/>
    <col min="3" max="3" width="11.140625" style="21" bestFit="1" customWidth="1"/>
    <col min="4" max="4" width="11.140625" style="21" customWidth="1"/>
    <col min="5" max="5" width="9.140625" style="21" customWidth="1"/>
    <col min="6" max="6" width="2.7109375" style="21" customWidth="1"/>
    <col min="7" max="7" width="9.140625" style="21" customWidth="1"/>
    <col min="8" max="8" width="2.7109375" style="21" customWidth="1"/>
    <col min="9" max="9" width="11.140625" style="21" customWidth="1"/>
    <col min="10" max="11" width="9.8515625" style="21" customWidth="1"/>
    <col min="12" max="12" width="1.7109375" style="21" customWidth="1"/>
    <col min="13" max="16384" width="9.140625" style="21" customWidth="1"/>
  </cols>
  <sheetData>
    <row r="1" spans="1:11" ht="19.5" customHeight="1">
      <c r="A1" s="34" t="s">
        <v>243</v>
      </c>
      <c r="B1" s="34"/>
      <c r="I1" s="35" t="str">
        <f>'日報'!AS2&amp;'日報'!AT2&amp;'日報'!AU2&amp;'日報'!AW2&amp;'日報'!AX2&amp;'日報'!AZ2&amp;'日報'!BA2&amp;'日報'!BC2&amp;'日報'!BD2&amp;'日報'!BE2&amp;'日報'!BF2</f>
        <v>令和2年10月20日（火）</v>
      </c>
      <c r="J1" s="35"/>
      <c r="K1" s="41"/>
    </row>
    <row r="2" spans="11:13" ht="19.5" customHeight="1" thickBot="1">
      <c r="K2" s="145"/>
      <c r="M2" s="61" t="s">
        <v>231</v>
      </c>
    </row>
    <row r="3" spans="1:13" ht="19.5" customHeight="1" thickBot="1">
      <c r="A3" s="686" t="s">
        <v>31</v>
      </c>
      <c r="B3" s="687"/>
      <c r="C3" s="31" t="s">
        <v>22</v>
      </c>
      <c r="D3" s="59" t="s">
        <v>23</v>
      </c>
      <c r="E3" s="665" t="s">
        <v>24</v>
      </c>
      <c r="F3" s="666"/>
      <c r="G3" s="675" t="s">
        <v>36</v>
      </c>
      <c r="H3" s="676"/>
      <c r="I3" s="42"/>
      <c r="J3" s="663" t="s">
        <v>29</v>
      </c>
      <c r="K3" s="664"/>
      <c r="M3" s="56"/>
    </row>
    <row r="4" spans="1:13" ht="19.5" customHeight="1" thickBot="1">
      <c r="A4" s="688" t="s">
        <v>32</v>
      </c>
      <c r="B4" s="689"/>
      <c r="C4" s="28">
        <f>'日報'!S16</f>
        <v>413200</v>
      </c>
      <c r="D4" s="60">
        <f>'日報'!AM16</f>
        <v>167500</v>
      </c>
      <c r="E4" s="672">
        <f>'日報'!BG16</f>
        <v>23100</v>
      </c>
      <c r="F4" s="673"/>
      <c r="G4" s="672">
        <f>'日報'!BD9</f>
        <v>603800</v>
      </c>
      <c r="H4" s="674"/>
      <c r="I4" s="43"/>
      <c r="J4" s="38" t="s">
        <v>35</v>
      </c>
      <c r="K4" s="32" t="s">
        <v>34</v>
      </c>
      <c r="M4" s="56"/>
    </row>
    <row r="5" spans="1:13" ht="19.5" customHeight="1" thickBot="1">
      <c r="A5" s="22"/>
      <c r="B5" s="22"/>
      <c r="C5" s="22"/>
      <c r="D5" s="22"/>
      <c r="E5" s="22"/>
      <c r="F5" s="22"/>
      <c r="G5" s="22"/>
      <c r="H5" s="22"/>
      <c r="J5" s="39" t="str">
        <f>'日報'!G8</f>
        <v>保合</v>
      </c>
      <c r="K5" s="40" t="str">
        <f>'日報'!K8</f>
        <v>保合</v>
      </c>
      <c r="M5" s="61"/>
    </row>
    <row r="6" ht="19.5" customHeight="1" thickBot="1">
      <c r="M6" s="148" t="s">
        <v>229</v>
      </c>
    </row>
    <row r="7" spans="1:13" ht="15" customHeight="1">
      <c r="A7" s="677" t="s">
        <v>25</v>
      </c>
      <c r="B7" s="680"/>
      <c r="C7" s="30" t="s">
        <v>26</v>
      </c>
      <c r="D7" s="677" t="s">
        <v>28</v>
      </c>
      <c r="E7" s="675" t="s">
        <v>304</v>
      </c>
      <c r="F7" s="419"/>
      <c r="G7" s="419"/>
      <c r="H7" s="676"/>
      <c r="I7" s="667" t="s">
        <v>27</v>
      </c>
      <c r="J7" s="668"/>
      <c r="K7" s="669"/>
      <c r="M7" s="149" t="s">
        <v>230</v>
      </c>
    </row>
    <row r="8" spans="1:13" ht="15" customHeight="1" thickBot="1">
      <c r="A8" s="404"/>
      <c r="B8" s="424"/>
      <c r="C8" s="33" t="s">
        <v>30</v>
      </c>
      <c r="D8" s="404"/>
      <c r="E8" s="683" t="s">
        <v>260</v>
      </c>
      <c r="F8" s="504"/>
      <c r="G8" s="503" t="s">
        <v>261</v>
      </c>
      <c r="H8" s="604"/>
      <c r="I8" s="670"/>
      <c r="J8" s="401"/>
      <c r="K8" s="671"/>
      <c r="M8" s="149" t="s">
        <v>232</v>
      </c>
    </row>
    <row r="9" spans="1:15" ht="19.5" customHeight="1">
      <c r="A9" s="684" t="s">
        <v>43</v>
      </c>
      <c r="B9" s="685"/>
      <c r="C9" s="23"/>
      <c r="D9" s="23"/>
      <c r="E9" s="23"/>
      <c r="F9" s="23"/>
      <c r="G9" s="23"/>
      <c r="H9" s="23">
        <v>0</v>
      </c>
      <c r="I9" s="23"/>
      <c r="J9" s="23"/>
      <c r="K9" s="24"/>
      <c r="O9" s="150"/>
    </row>
    <row r="10" spans="1:13" ht="16.5" customHeight="1">
      <c r="A10" s="678" t="str">
        <f>'日報'!A23</f>
        <v>だいこん</v>
      </c>
      <c r="B10" s="679"/>
      <c r="C10" s="25">
        <f>IF('日報'!D23+'日報'!X23=0,0,'日報'!D23+'日報'!X23+'日報'!AR23+'日報'!BK23)</f>
        <v>55295</v>
      </c>
      <c r="D10" s="57" t="str">
        <f>IF('日報'!D23&gt;0,'日報'!L23,IF('日報'!X23&gt;0,'日報'!AF23,""))</f>
        <v>11kg</v>
      </c>
      <c r="E10" s="26">
        <f>IF(C10=0,"",IF('日報'!D23&gt;0,ROUND('日報'!O23,0),(IF('日報'!X23&gt;0,ROUND('日報'!AI23,0),""))))</f>
        <v>1512</v>
      </c>
      <c r="F10" s="53" t="str">
        <f>IF(E10=0,"",IF('前日'!E10="","",IF($D10='前日'!D10,IF(E10&gt;'前日'!E10,"↑",IF(ROUND(E10,0)=ROUND('前日'!E10,0),"→","↓")),"")))</f>
        <v>→</v>
      </c>
      <c r="G10" s="26">
        <f>IF(C10=0,"",IF('日報'!D23&gt;0,ROUND('日報'!U23,0),IF('日報'!X23&gt;0,ROUND('日報'!AO23,0))))</f>
        <v>864</v>
      </c>
      <c r="H10" s="53" t="str">
        <f>IF(OR(G10=0,G10="")=TRUE,"",IF('前日'!G10="","",IF($D10='前日'!D10,IF(G10&gt;'前日'!G10,"↑",IF(ROUND(G10,0)=ROUND('前日'!G10,0),"→","↓")),"")))</f>
        <v>→</v>
      </c>
      <c r="I10" s="49" t="str">
        <f>IF(C10=0,"",IF('日報'!D23&gt;0,"  "&amp;'日報'!G23&amp;"  他",IF('日報'!X23&gt;0,"  "&amp;'日報'!AA23&amp;"  他","")))</f>
        <v>  石川  北海道  他</v>
      </c>
      <c r="J10" s="47"/>
      <c r="K10" s="44"/>
      <c r="M10" s="148" t="s">
        <v>227</v>
      </c>
    </row>
    <row r="11" spans="1:16" ht="16.5" customHeight="1">
      <c r="A11" s="678" t="str">
        <f>'日報'!A24</f>
        <v>西洋にんじん</v>
      </c>
      <c r="B11" s="679"/>
      <c r="C11" s="25">
        <f>IF('日報'!D24+'日報'!X24=0,0,'日報'!D24+'日報'!X24+'日報'!AR24+'日報'!BK24)</f>
        <v>26290</v>
      </c>
      <c r="D11" s="57" t="str">
        <f>IF('日報'!D24&gt;0,'日報'!L24,IF('日報'!X24&gt;0,'日報'!AF24,""))</f>
        <v>10kg</v>
      </c>
      <c r="E11" s="26">
        <f>IF(C11=0,"",IF('日報'!D24&gt;0,ROUND('日報'!O24,0),(IF('日報'!X24&gt;0,ROUND('日報'!AI24,0),""))))</f>
        <v>1620</v>
      </c>
      <c r="F11" s="53" t="str">
        <f>IF(E11=0,"",IF('前日'!E11="","",IF($D11='前日'!D11,IF(E11&gt;'前日'!E11,"↑",IF(ROUND(E11,0)=ROUND('前日'!E11,0),"→","↓")),"")))</f>
        <v>→</v>
      </c>
      <c r="G11" s="26">
        <f>IF(C11=0,"",IF('日報'!D24&gt;0,ROUND('日報'!U24,0),IF('日報'!X24&gt;0,ROUND('日報'!AO24,0))))</f>
        <v>540</v>
      </c>
      <c r="H11" s="53" t="str">
        <f>IF(OR(G11=0,G11="")=TRUE,"",IF('前日'!G11="","",IF($D11='前日'!D11,IF(G11&gt;'前日'!G11,"↑",IF(ROUND(G11,0)=ROUND('前日'!G11,0),"→","↓")),"")))</f>
        <v>↓</v>
      </c>
      <c r="I11" s="49" t="str">
        <f>IF(C11=0,"",IF('日報'!D24&gt;0,"  "&amp;'日報'!G24&amp;"  他",IF('日報'!X24&gt;0,"  "&amp;'日報'!AA24&amp;"  他","")))</f>
        <v>  北海道  他</v>
      </c>
      <c r="J11" s="47"/>
      <c r="K11" s="44"/>
      <c r="M11" s="147"/>
      <c r="N11" s="147"/>
      <c r="O11" s="147"/>
      <c r="P11" s="146"/>
    </row>
    <row r="12" spans="1:16" ht="16.5" customHeight="1">
      <c r="A12" s="102" t="str">
        <f>'日報'!A25</f>
        <v>ごぼう</v>
      </c>
      <c r="B12" s="44"/>
      <c r="C12" s="25">
        <f>IF('日報'!D25+'日報'!X25=0,0,'日報'!D25+'日報'!X25+'日報'!AR25+'日報'!BK25)</f>
        <v>510</v>
      </c>
      <c r="D12" s="57" t="str">
        <f>IF('日報'!D25&gt;0,'日報'!L25,IF('日報'!X25&gt;0,'日報'!AF25,""))</f>
        <v>2kg</v>
      </c>
      <c r="E12" s="26">
        <f>IF(C12=0,"",IF('日報'!D25&gt;0,ROUND('日報'!O25,0),(IF('日報'!X25&gt;0,ROUND('日報'!AI25,0),""))))</f>
        <v>1512</v>
      </c>
      <c r="F12" s="53" t="str">
        <f>IF(E12=0,"",IF('前日'!E12="","",IF($D12='前日'!$D12,IF(E12&gt;'前日'!E12,"↑",IF(ROUND(E12,0)=ROUND('前日'!E12,0),"→","↓")),"")))</f>
        <v>→</v>
      </c>
      <c r="G12" s="26">
        <f>IF(C12=0,"",IF('日報'!D25&gt;0,ROUND('日報'!U25,0),IF('日報'!X25&gt;0,ROUND('日報'!AO25,0))))</f>
        <v>1188</v>
      </c>
      <c r="H12" s="53" t="str">
        <f>IF(OR(G12=0,G12="")=TRUE,"",IF('前日'!G12="","",IF($D12='前日'!$D12,IF(G12&gt;'前日'!G12,"↑",IF(ROUND(G12,0)=ROUND('前日'!G12,0),"→","↓")),"")))</f>
        <v>↑</v>
      </c>
      <c r="I12" s="49" t="str">
        <f>IF(C12=0,"",IF('日報'!D25&gt;0,"  "&amp;'日報'!G25&amp;"  他",IF('日報'!X25&gt;0,"  "&amp;'日報'!AA25&amp;"  他","")))</f>
        <v>  北海道  他</v>
      </c>
      <c r="J12" s="47"/>
      <c r="K12" s="44"/>
      <c r="M12" s="148" t="s">
        <v>228</v>
      </c>
      <c r="N12" s="147"/>
      <c r="O12" s="147"/>
      <c r="P12" s="146"/>
    </row>
    <row r="13" spans="1:16" ht="16.5" customHeight="1">
      <c r="A13" s="102" t="str">
        <f>'日報'!A26</f>
        <v>白菜</v>
      </c>
      <c r="B13" s="44"/>
      <c r="C13" s="25">
        <f>IF('日報'!D26+'日報'!X26=0,0,'日報'!D26+'日報'!X26+'日報'!AR26+'日報'!BK26)</f>
        <v>40580</v>
      </c>
      <c r="D13" s="57" t="str">
        <f>IF('日報'!D26&gt;0,'日報'!L26,IF('日報'!X26&gt;0,'日報'!AF26,""))</f>
        <v>15kg</v>
      </c>
      <c r="E13" s="26">
        <f>IF(C13=0,"",IF('日報'!D26&gt;0,ROUND('日報'!O26,0),(IF('日報'!X26&gt;0,ROUND('日報'!AI26,0),""))))</f>
        <v>1458</v>
      </c>
      <c r="F13" s="53" t="str">
        <f>IF(E13=0,"",IF('前日'!E13="","",IF($D13='前日'!$D13,IF(E13&gt;'前日'!E13,"↑",IF(ROUND(E13,0)=ROUND('前日'!E13,0),"→","↓")),"")))</f>
        <v>→</v>
      </c>
      <c r="G13" s="26">
        <f>IF(C13=0,"",IF('日報'!D26&gt;0,ROUND('日報'!U26,0),IF('日報'!X26&gt;0,ROUND('日報'!AO26,0))))</f>
        <v>540</v>
      </c>
      <c r="H13" s="53" t="str">
        <f>IF(OR(G13=0,G13="")=TRUE,"",IF('前日'!G13="","",IF($D13='前日'!$D13,IF(G13&gt;'前日'!G13,"↑",IF(ROUND(G13,0)=ROUND('前日'!G13,0),"→","↓")),"")))</f>
        <v>↑</v>
      </c>
      <c r="I13" s="49" t="str">
        <f>IF(C13=0,"",IF('日報'!D26&gt;0,"  "&amp;'日報'!G26&amp;"  他",IF('日報'!X26&gt;0,"  "&amp;'日報'!AA26&amp;"  他","")))</f>
        <v>  長野  他</v>
      </c>
      <c r="J13" s="47"/>
      <c r="K13" s="44"/>
      <c r="M13" s="147"/>
      <c r="N13" s="147"/>
      <c r="O13" s="147"/>
      <c r="P13" s="146"/>
    </row>
    <row r="14" spans="1:15" ht="16.5" customHeight="1">
      <c r="A14" s="102" t="str">
        <f>'日報'!A27</f>
        <v>キャベツ</v>
      </c>
      <c r="B14" s="44"/>
      <c r="C14" s="25">
        <f>IF('日報'!D27+'日報'!X27=0,0,'日報'!D27+'日報'!X27+'日報'!AR27+'日報'!BK27)</f>
        <v>64850</v>
      </c>
      <c r="D14" s="57" t="str">
        <f>IF('日報'!D27&gt;0,'日報'!L27,IF('日報'!X27&gt;0,'日報'!AF27,""))</f>
        <v>10kg</v>
      </c>
      <c r="E14" s="26">
        <f>IF(C14=0,"",IF('日報'!D27&gt;0,ROUND('日報'!O27,0),(IF('日報'!X27&gt;0,ROUND('日報'!AI27,0),""))))</f>
        <v>1296</v>
      </c>
      <c r="F14" s="53" t="str">
        <f>IF(E14=0,"",IF('前日'!E14="","",IF($D14='前日'!$D14,IF(E14&gt;'前日'!E14,"↑",IF(ROUND(E14,0)=ROUND('前日'!E14,0),"→","↓")),"")))</f>
        <v>→</v>
      </c>
      <c r="G14" s="26">
        <f>IF(C14=0,"",IF('日報'!D27&gt;0,ROUND('日報'!U27,0),IF('日報'!X27&gt;0,ROUND('日報'!AO27,0))))</f>
        <v>540</v>
      </c>
      <c r="H14" s="53" t="str">
        <f>IF(OR(G14=0,G14="")=TRUE,"",IF('前日'!G14="","",IF($D14='前日'!$D14,IF(G14&gt;'前日'!G14,"↑",IF(ROUND(G14,0)=ROUND('前日'!G14,0),"→","↓")),"")))</f>
        <v>↑</v>
      </c>
      <c r="I14" s="49" t="str">
        <f>IF(C14=0,"",IF('日報'!D27&gt;0,"  "&amp;'日報'!G27&amp;"  他",IF('日報'!X27&gt;0,"  "&amp;'日報'!AA27&amp;"  他","")))</f>
        <v>  群馬  長野  他</v>
      </c>
      <c r="J14" s="47"/>
      <c r="K14" s="44"/>
      <c r="M14" s="148" t="s">
        <v>240</v>
      </c>
      <c r="O14" s="144"/>
    </row>
    <row r="15" spans="1:15" ht="16.5" customHeight="1">
      <c r="A15" s="102" t="str">
        <f>'日報'!A28</f>
        <v>ほうれんそう</v>
      </c>
      <c r="B15" s="44"/>
      <c r="C15" s="25">
        <f>IF('日報'!D28+'日報'!X28=0,0,'日報'!D28+'日報'!X28+'日報'!AR28+'日報'!BK28)</f>
        <v>3172</v>
      </c>
      <c r="D15" s="57" t="str">
        <f>IF('日報'!D28&gt;0,'日報'!L28,IF('日報'!X28&gt;0,'日報'!AF28,""))</f>
        <v>200g</v>
      </c>
      <c r="E15" s="26">
        <f>IF(C15=0,"",IF('日報'!D28&gt;0,ROUND('日報'!O28,0),(IF('日報'!X28&gt;0,ROUND('日報'!AI28,0),""))))</f>
        <v>140</v>
      </c>
      <c r="F15" s="53" t="str">
        <f>IF(E15=0,"",IF('前日'!E15="","",IF($D15='前日'!$D15,IF(E15&gt;'前日'!E15,"↑",IF(ROUND(E15,0)=ROUND('前日'!E15,0),"→","↓")),"")))</f>
        <v>→</v>
      </c>
      <c r="G15" s="26">
        <f>IF(C15=0,"",IF('日報'!D28&gt;0,ROUND('日報'!U28,0),IF('日報'!X28&gt;0,ROUND('日報'!AO28,0))))</f>
        <v>130</v>
      </c>
      <c r="H15" s="53" t="str">
        <f>IF(OR(G15=0,G15="")=TRUE,"",IF('前日'!G15="","",IF($D15='前日'!$D15,IF(G15&gt;'前日'!G15,"↑",IF(ROUND(G15,0)=ROUND('前日'!G15,0),"→","↓")),"")))</f>
        <v>↑</v>
      </c>
      <c r="I15" s="49" t="str">
        <f>IF(C15=0,"",IF('日報'!D28&gt;0,"  "&amp;'日報'!G28&amp;"  他",IF('日報'!X28&gt;0,"  "&amp;'日報'!AA28&amp;"  他","")))</f>
        <v>  和歌山  岐阜  他</v>
      </c>
      <c r="J15" s="47"/>
      <c r="K15" s="44"/>
      <c r="O15" s="144"/>
    </row>
    <row r="16" spans="1:11" ht="16.5" customHeight="1">
      <c r="A16" s="678" t="str">
        <f>'日報'!A29</f>
        <v>白ねぎ</v>
      </c>
      <c r="B16" s="679"/>
      <c r="C16" s="25">
        <f>IF('日報'!D29+'日報'!X29=0,0,'日報'!D29+'日報'!X29+'日報'!AR29+'日報'!BK29)</f>
        <v>8306</v>
      </c>
      <c r="D16" s="57" t="str">
        <f>IF('日報'!D29&gt;0,'日報'!L29,IF('日報'!X29&gt;0,'日報'!AF29,""))</f>
        <v>5kg</v>
      </c>
      <c r="E16" s="26">
        <f>IF(C16=0,"",IF('日報'!D29&gt;0,ROUND('日報'!O29,0),(IF('日報'!X29&gt;0,ROUND('日報'!AI29,0),""))))</f>
        <v>2430</v>
      </c>
      <c r="F16" s="53" t="str">
        <f>IF(E16=0,"",IF('前日'!E16="","",IF($D16='前日'!$D16,IF(E16&gt;'前日'!E16,"↑",IF(ROUND(E16,0)=ROUND('前日'!E16,0),"→","↓")),"")))</f>
        <v>→</v>
      </c>
      <c r="G16" s="26">
        <f>IF(C16=0,"",IF('日報'!D29&gt;0,ROUND('日報'!U29,0),IF('日報'!X29&gt;0,ROUND('日報'!AO29,0))))</f>
        <v>1296</v>
      </c>
      <c r="H16" s="53" t="str">
        <f>IF(OR(G16=0,G16="")=TRUE,"",IF('前日'!G16="","",IF($D16='前日'!$D16,IF(G16&gt;'前日'!G16,"↑",IF(ROUND(G16,0)=ROUND('前日'!G16,0),"→","↓")),"")))</f>
        <v>↑</v>
      </c>
      <c r="I16" s="49" t="str">
        <f>IF(C16=0,"",IF('日報'!D29&gt;0,"  "&amp;'日報'!G29&amp;"  他",IF('日報'!X29&gt;0,"  "&amp;'日報'!AA29&amp;"  他","")))</f>
        <v>  北海道  中国  他</v>
      </c>
      <c r="J16" s="47"/>
      <c r="K16" s="44"/>
    </row>
    <row r="17" spans="1:16" ht="16.5" customHeight="1">
      <c r="A17" s="678" t="str">
        <f>'日報'!A30</f>
        <v>なす</v>
      </c>
      <c r="B17" s="679"/>
      <c r="C17" s="25">
        <f>IF('日報'!D30+'日報'!X30=0,0,'日報'!D30+'日報'!X30+'日報'!AR30+'日報'!BK30)</f>
        <v>8200</v>
      </c>
      <c r="D17" s="57" t="str">
        <f>IF('日報'!D30&gt;0,'日報'!L30,IF('日報'!X30&gt;0,'日報'!AF30,""))</f>
        <v>5kg</v>
      </c>
      <c r="E17" s="26">
        <f>IF(C17=0,"",IF('日報'!D30&gt;0,ROUND('日報'!O30,0),(IF('日報'!X30&gt;0,ROUND('日報'!AI30,0),""))))</f>
        <v>1944</v>
      </c>
      <c r="F17" s="53">
        <f>IF(E17=0,"",IF('前日'!E17="","",IF($D17='前日'!$D17,IF(E17&gt;'前日'!E17,"↑",IF(ROUND(E17,0)=ROUND('前日'!E17,0),"→","↓")),"")))</f>
      </c>
      <c r="G17" s="26">
        <f>IF(C17=0,"",IF('日報'!D30&gt;0,ROUND('日報'!U30,0),IF('日報'!X30&gt;0,ROUND('日報'!AO30,0))))</f>
        <v>648</v>
      </c>
      <c r="H17" s="53">
        <f>IF(OR(G17=0,G17="")=TRUE,"",IF('前日'!G17="","",IF($D17='前日'!$D17,IF(G17&gt;'前日'!G17,"↑",IF(ROUND(G17,0)=ROUND('前日'!G17,0),"→","↓")),"")))</f>
      </c>
      <c r="I17" s="49" t="str">
        <f>IF(C17=0,"",IF('日報'!D30&gt;0,"  "&amp;'日報'!G30&amp;"  他",IF('日報'!X30&gt;0,"  "&amp;'日報'!AA30&amp;"  他","")))</f>
        <v>  山梨  徳島  他</v>
      </c>
      <c r="J17" s="47"/>
      <c r="K17" s="44"/>
      <c r="P17" s="144"/>
    </row>
    <row r="18" spans="1:16" ht="16.5" customHeight="1">
      <c r="A18" s="678" t="str">
        <f>'日報'!A31</f>
        <v>トマト</v>
      </c>
      <c r="B18" s="679"/>
      <c r="C18" s="25">
        <f>IF('日報'!D31+'日報'!X31=0,0,'日報'!D31+'日報'!X31+'日報'!AR31+'日報'!BK31)</f>
        <v>5440</v>
      </c>
      <c r="D18" s="57" t="str">
        <f>IF('日報'!D31&gt;0,'日報'!L31,IF('日報'!X31&gt;0,'日報'!AF31,""))</f>
        <v>4kg</v>
      </c>
      <c r="E18" s="26">
        <f>IF(C18=0,"",IF('日報'!D31&gt;0,ROUND('日報'!O31,0),(IF('日報'!X31&gt;0,ROUND('日報'!AI31,0),""))))</f>
        <v>3132</v>
      </c>
      <c r="F18" s="53" t="str">
        <f>IF(E18=0,"",IF('前日'!E18="","",IF($D18='前日'!$D18,IF(E18&gt;'前日'!E18,"↑",IF(ROUND(E18,0)=ROUND('前日'!E18,0),"→","↓")),"")))</f>
        <v>↓</v>
      </c>
      <c r="G18" s="26">
        <f>IF(C18=0,"",IF('日報'!D31&gt;0,ROUND('日報'!U31,0),IF('日報'!X31&gt;0,ROUND('日報'!AO31,0))))</f>
        <v>432</v>
      </c>
      <c r="H18" s="53" t="str">
        <f>IF(OR(G18=0,G18="")=TRUE,"",IF('前日'!G18="","",IF($D18='前日'!$D18,IF(G18&gt;'前日'!G18,"↑",IF(ROUND(G18,0)=ROUND('前日'!G18,0),"→","↓")),"")))</f>
        <v>→</v>
      </c>
      <c r="I18" s="49" t="str">
        <f>IF(C18=0,"",IF('日報'!D31&gt;0,"  "&amp;'日報'!G31&amp;"  他",IF('日報'!X31&gt;0,"  "&amp;'日報'!AA31&amp;"  他","")))</f>
        <v>  石川  岐阜  他</v>
      </c>
      <c r="J18" s="47"/>
      <c r="K18" s="44"/>
      <c r="P18" s="144"/>
    </row>
    <row r="19" spans="1:11" ht="16.5" customHeight="1">
      <c r="A19" s="678" t="str">
        <f>'日報'!A32</f>
        <v>きゅうり</v>
      </c>
      <c r="B19" s="679"/>
      <c r="C19" s="25">
        <f>IF('日報'!D32+'日報'!X32=0,0,'日報'!D32+'日報'!X32+'日報'!AR32+'日報'!BK32)</f>
        <v>16702</v>
      </c>
      <c r="D19" s="57" t="str">
        <f>IF('日報'!D32&gt;0,'日報'!L32,IF('日報'!X32&gt;0,'日報'!AF32,""))</f>
        <v>5kg</v>
      </c>
      <c r="E19" s="26">
        <f>IF(C19=0,"",IF('日報'!D32&gt;0,ROUND('日報'!O32,0),(IF('日報'!X32&gt;0,ROUND('日報'!AI32,0),""))))</f>
        <v>2754</v>
      </c>
      <c r="F19" s="53" t="str">
        <f>IF(E19=0,"",IF('前日'!E19="","",IF($D19='前日'!$D19,IF(E19&gt;'前日'!E19,"↑",IF(ROUND(E19,0)=ROUND('前日'!E19,0),"→","↓")),"")))</f>
        <v>↑</v>
      </c>
      <c r="G19" s="26">
        <f>IF(C19=0,"",IF('日報'!D32&gt;0,ROUND('日報'!U32,0),IF('日報'!X32&gt;0,ROUND('日報'!AO32,0))))</f>
        <v>540</v>
      </c>
      <c r="H19" s="53" t="str">
        <f>IF(OR(G19=0,G19="")=TRUE,"",IF('前日'!G19="","",IF($D19='前日'!$D19,IF(G19&gt;'前日'!G19,"↑",IF(ROUND(G19,0)=ROUND('前日'!G19,0),"→","↓")),"")))</f>
        <v>↑</v>
      </c>
      <c r="I19" s="49" t="str">
        <f>IF(C19=0,"",IF('日報'!D32&gt;0,"  "&amp;'日報'!G32&amp;"  他",IF('日報'!X32&gt;0,"  "&amp;'日報'!AA32&amp;"  他","")))</f>
        <v>  佐賀  茨城  他</v>
      </c>
      <c r="J19" s="47"/>
      <c r="K19" s="44"/>
    </row>
    <row r="20" spans="1:11" ht="16.5" customHeight="1">
      <c r="A20" s="678" t="str">
        <f>'日報'!A33</f>
        <v>なんきん</v>
      </c>
      <c r="B20" s="679"/>
      <c r="C20" s="25">
        <f>IF('日報'!D33+'日報'!X33=0,0,'日報'!D33+'日報'!X33+'日報'!AR33+'日報'!BK33)</f>
        <v>15836</v>
      </c>
      <c r="D20" s="57" t="str">
        <f>IF('日報'!D33&gt;0,'日報'!L33,IF('日報'!X33&gt;0,'日報'!AF33,""))</f>
        <v>10kg</v>
      </c>
      <c r="E20" s="26">
        <f>IF(C20=0,"",IF('日報'!D33&gt;0,ROUND('日報'!O33,0),(IF('日報'!X33&gt;0,ROUND('日報'!AI33,0),""))))</f>
        <v>1728</v>
      </c>
      <c r="F20" s="53" t="str">
        <f>IF(E20=0,"",IF('前日'!E20="","",IF($D20='前日'!$D20,IF(E20&gt;'前日'!E20,"↑",IF(ROUND(E20,0)=ROUND('前日'!E20,0),"→","↓")),"")))</f>
        <v>↓</v>
      </c>
      <c r="G20" s="26">
        <f>IF(C20=0,"",IF('日報'!D33&gt;0,ROUND('日報'!U33,0),IF('日報'!X33&gt;0,ROUND('日報'!AO33,0))))</f>
        <v>756</v>
      </c>
      <c r="H20" s="53" t="str">
        <f>IF(OR(G20=0,G20="")=TRUE,"",IF('前日'!G20="","",IF($D20='前日'!$D20,IF(G20&gt;'前日'!G20,"↑",IF(ROUND(G20,0)=ROUND('前日'!G20,0),"→","↓")),"")))</f>
        <v>↑</v>
      </c>
      <c r="I20" s="49" t="str">
        <f>IF(C20=0,"",IF('日報'!D33&gt;0,"  "&amp;'日報'!G33&amp;"  他",IF('日報'!X33&gt;0,"  "&amp;'日報'!AA33&amp;"  他","")))</f>
        <v>  北海道  他</v>
      </c>
      <c r="J20" s="47"/>
      <c r="K20" s="44"/>
    </row>
    <row r="21" spans="1:15" ht="16.5" customHeight="1">
      <c r="A21" s="678" t="str">
        <f>'日報'!A34</f>
        <v>ピーマン</v>
      </c>
      <c r="B21" s="679"/>
      <c r="C21" s="25">
        <f>IF('日報'!D34+'日報'!X34=0,0,'日報'!D34+'日報'!X34+'日報'!AR34+'日報'!BK34)</f>
        <v>2381</v>
      </c>
      <c r="D21" s="57" t="str">
        <f>IF('日報'!D34&gt;0,'日報'!L34,IF('日報'!X34&gt;0,'日報'!AF34,""))</f>
        <v>150g</v>
      </c>
      <c r="E21" s="26">
        <f>IF(C21=0,"",IF('日報'!D34&gt;0,ROUND('日報'!O34,0),(IF('日報'!X34&gt;0,ROUND('日報'!AI34,0),""))))</f>
        <v>108</v>
      </c>
      <c r="F21" s="53">
        <f>IF(E21=0,"",IF('前日'!E21="","",IF($D21='前日'!$D21,IF(E21&gt;'前日'!E21,"↑",IF(ROUND(E21,0)=ROUND('前日'!E21,0),"→","↓")),"")))</f>
      </c>
      <c r="G21" s="26">
        <f>IF(C21=0,"",IF('日報'!D34&gt;0,ROUND('日報'!U34,0),IF('日報'!X34&gt;0,ROUND('日報'!AO34,0))))</f>
        <v>54</v>
      </c>
      <c r="H21" s="53">
        <f>IF(OR(G21=0,G21="")=TRUE,"",IF('前日'!G21="","",IF($D21='前日'!$D21,IF(G21&gt;'前日'!G21,"↑",IF(ROUND(G21,0)=ROUND('前日'!G21,0),"→","↓")),"")))</f>
      </c>
      <c r="I21" s="49" t="str">
        <f>IF(C21=0,"",IF('日報'!D34&gt;0,"  "&amp;'日報'!G34&amp;"  他",IF('日報'!X34&gt;0,"  "&amp;'日報'!AA34&amp;"  他","")))</f>
        <v>  大分  他</v>
      </c>
      <c r="J21" s="47"/>
      <c r="K21" s="44"/>
      <c r="O21" s="167" t="s">
        <v>239</v>
      </c>
    </row>
    <row r="22" spans="1:13" ht="16.5" customHeight="1">
      <c r="A22" s="678" t="str">
        <f>'日報'!A35</f>
        <v>かんしょ</v>
      </c>
      <c r="B22" s="679"/>
      <c r="C22" s="25">
        <f>IF('日報'!D35+'日報'!X35=0,0,'日報'!D35+'日報'!X35+'日報'!AR35+'日報'!BK35)</f>
        <v>9483</v>
      </c>
      <c r="D22" s="57" t="str">
        <f>IF('日報'!D35&gt;0,'日報'!L35,IF('日報'!X35&gt;0,'日報'!AF35,""))</f>
        <v>5kg</v>
      </c>
      <c r="E22" s="26">
        <f>IF(C22=0,"",IF('日報'!D35&gt;0,ROUND('日報'!O35,0),(IF('日報'!X35&gt;0,ROUND('日報'!AI35,0),""))))</f>
        <v>2268</v>
      </c>
      <c r="F22" s="53" t="str">
        <f>IF(E22=0,"",IF('前日'!E22="","",IF($D22='前日'!$D22,IF(E22&gt;'前日'!E22,"↑",IF(ROUND(E22,0)=ROUND('前日'!E22,0),"→","↓")),"")))</f>
        <v>→</v>
      </c>
      <c r="G22" s="26">
        <f>IF(C22=0,"",IF('日報'!D35&gt;0,ROUND('日報'!U35,0),IF('日報'!X35&gt;0,ROUND('日報'!AO35,0))))</f>
        <v>108</v>
      </c>
      <c r="H22" s="53" t="str">
        <f>IF(OR(G22=0,G22="")=TRUE,"",IF('前日'!G22="","",IF($D22='前日'!$D22,IF(G22&gt;'前日'!G22,"↑",IF(ROUND(G22,0)=ROUND('前日'!G22,0),"→","↓")),"")))</f>
        <v>↓</v>
      </c>
      <c r="I22" s="49" t="str">
        <f>IF(C22=0,"",IF('日報'!D35&gt;0,"  "&amp;'日報'!G35&amp;"  他",IF('日報'!X35&gt;0,"  "&amp;'日報'!AA35&amp;"  他","")))</f>
        <v>  徳島  茨城  他</v>
      </c>
      <c r="J22" s="47"/>
      <c r="K22" s="44"/>
      <c r="M22" s="148" t="s">
        <v>234</v>
      </c>
    </row>
    <row r="23" spans="1:11" ht="16.5" customHeight="1">
      <c r="A23" s="678" t="str">
        <f>'日報'!A36</f>
        <v>ばれいしょ</v>
      </c>
      <c r="B23" s="679"/>
      <c r="C23" s="25">
        <f>IF('日報'!D36+'日報'!X36=0,0,'日報'!D36+'日報'!X36+'日報'!AR36+'日報'!BK36)</f>
        <v>30780</v>
      </c>
      <c r="D23" s="57" t="str">
        <f>IF('日報'!D36&gt;0,'日報'!L36,IF('日報'!X36&gt;0,'日報'!AF36,""))</f>
        <v>10kg</v>
      </c>
      <c r="E23" s="26">
        <f>IF(C23=0,"",IF('日報'!D36&gt;0,ROUND('日報'!O36,0),(IF('日報'!X36&gt;0,ROUND('日報'!AI36,0),""))))</f>
        <v>1728</v>
      </c>
      <c r="F23" s="53" t="str">
        <f>IF(E23=0,"",IF('前日'!E23="","",IF($D23='前日'!$D23,IF(E23&gt;'前日'!E23,"↑",IF(ROUND(E23,0)=ROUND('前日'!E23,0),"→","↓")),"")))</f>
        <v>→</v>
      </c>
      <c r="G23" s="26">
        <f>IF(C23=0,"",IF('日報'!D36&gt;0,ROUND('日報'!U36,0),IF('日報'!X36&gt;0,ROUND('日報'!AO36,0))))</f>
        <v>972</v>
      </c>
      <c r="H23" s="53" t="str">
        <f>IF(OR(G23=0,G23="")=TRUE,"",IF('前日'!G23="","",IF($D23='前日'!$D23,IF(G23&gt;'前日'!G23,"↑",IF(ROUND(G23,0)=ROUND('前日'!G23,0),"→","↓")),"")))</f>
        <v>↓</v>
      </c>
      <c r="I23" s="49" t="str">
        <f>IF(C23=0,"",IF('日報'!D36&gt;0,"  "&amp;'日報'!G36&amp;"  他",IF('日報'!X36&gt;0,"  "&amp;'日報'!AA36&amp;"  他","")))</f>
        <v>  北海道  他</v>
      </c>
      <c r="J23" s="47"/>
      <c r="K23" s="44"/>
    </row>
    <row r="24" spans="1:11" ht="16.5" customHeight="1">
      <c r="A24" s="678" t="str">
        <f>'日報'!A37</f>
        <v>さといも</v>
      </c>
      <c r="B24" s="679"/>
      <c r="C24" s="25">
        <f>IF('日報'!D37+'日報'!X37=0,0,'日報'!D37+'日報'!X37+'日報'!AR37+'日報'!BK37)</f>
        <v>2238</v>
      </c>
      <c r="D24" s="57" t="str">
        <f>IF('日報'!D37&gt;0,'日報'!L37,IF('日報'!X37&gt;0,'日報'!AF37,""))</f>
        <v>500g</v>
      </c>
      <c r="E24" s="26">
        <f>IF(C24=0,"",IF('日報'!D37&gt;0,ROUND('日報'!O37,0),(IF('日報'!X37&gt;0,ROUND('日報'!AI37,0),""))))</f>
        <v>119</v>
      </c>
      <c r="F24" s="53">
        <f>IF(E24=0,"",IF('前日'!E24="","",IF($D24='前日'!$D24,IF(E24&gt;'前日'!E24,"↑",IF(ROUND(E24,0)=ROUND('前日'!E24,0),"→","↓")),"")))</f>
      </c>
      <c r="G24" s="26">
        <f>IF(C24=0,"",IF('日報'!D37&gt;0,ROUND('日報'!U37,0),IF('日報'!X37&gt;0,ROUND('日報'!AO37,0))))</f>
        <v>97</v>
      </c>
      <c r="H24" s="53">
        <f>IF(OR(G24=0,G24="")=TRUE,"",IF('前日'!G24="","",IF($D24='前日'!$D24,IF(G24&gt;'前日'!G24,"↑",IF(ROUND(G24,0)=ROUND('前日'!G24,0),"→","↓")),"")))</f>
      </c>
      <c r="I24" s="49" t="str">
        <f>IF(C24=0,"",IF('日報'!D37&gt;0,"  "&amp;'日報'!G37&amp;"  他",IF('日報'!X37&gt;0,"  "&amp;'日報'!AA37&amp;"  他","")))</f>
        <v>  愛媛  中国  他</v>
      </c>
      <c r="J24" s="47"/>
      <c r="K24" s="44"/>
    </row>
    <row r="25" spans="1:11" ht="16.5" customHeight="1">
      <c r="A25" s="678" t="str">
        <f>'日報'!A38</f>
        <v>たまねぎ</v>
      </c>
      <c r="B25" s="679"/>
      <c r="C25" s="25">
        <f>IF('日報'!D38+'日報'!X38=0,0,'日報'!D38+'日報'!X38+'日報'!AR38+'日報'!BK38)</f>
        <v>39660</v>
      </c>
      <c r="D25" s="57" t="str">
        <f>IF('日報'!D38&gt;0,'日報'!L38,IF('日報'!X38&gt;0,'日報'!AF38,""))</f>
        <v>20kg</v>
      </c>
      <c r="E25" s="26">
        <f>IF(C25=0,"",IF('日報'!D38&gt;0,ROUND('日報'!O38,0),(IF('日報'!X38&gt;0,ROUND('日報'!AI38,0),""))))</f>
        <v>1404</v>
      </c>
      <c r="F25" s="53" t="str">
        <f>IF(E25=0,"",IF('前日'!E25="","",IF($D25='前日'!$D25,IF(E25&gt;'前日'!E25,"↑",IF(ROUND(E25,0)=ROUND('前日'!E25,0),"→","↓")),"")))</f>
        <v>→</v>
      </c>
      <c r="G25" s="26">
        <f>IF(C25=0,"",IF('日報'!D38&gt;0,ROUND('日報'!U38,0),IF('日報'!X38&gt;0,ROUND('日報'!AO38,0))))</f>
        <v>1404</v>
      </c>
      <c r="H25" s="53" t="str">
        <f>IF(OR(G25=0,G25="")=TRUE,"",IF('前日'!G25="","",IF($D25='前日'!$D25,IF(G25&gt;'前日'!G25,"↑",IF(ROUND(G25,0)=ROUND('前日'!G25,0),"→","↓")),"")))</f>
        <v>→</v>
      </c>
      <c r="I25" s="49" t="str">
        <f>IF(C25=0,"",IF('日報'!D38&gt;0,"  "&amp;'日報'!G38&amp;"  他",IF('日報'!X38&gt;0,"  "&amp;'日報'!AA38&amp;"  他","")))</f>
        <v>  北海道  他</v>
      </c>
      <c r="J25" s="47"/>
      <c r="K25" s="44"/>
    </row>
    <row r="26" spans="1:11" ht="16.5" customHeight="1">
      <c r="A26" s="678" t="str">
        <f>'日報'!A39</f>
        <v>レタス</v>
      </c>
      <c r="B26" s="679"/>
      <c r="C26" s="25">
        <f>IF('日報'!D39+'日報'!X39=0,0,'日報'!D39+'日報'!X39+'日報'!AR39+'日報'!BK39)</f>
        <v>7300</v>
      </c>
      <c r="D26" s="57" t="str">
        <f>IF('日報'!D39&gt;0,'日報'!L39,IF('日報'!X39&gt;0,'日報'!AF39,""))</f>
        <v>10kg</v>
      </c>
      <c r="E26" s="26">
        <f>IF(C26=0,"",IF('日報'!D39&gt;0,ROUND('日報'!O39,0),(IF('日報'!X39&gt;0,ROUND('日報'!AI39,0),""))))</f>
        <v>2700</v>
      </c>
      <c r="F26" s="53" t="str">
        <f>IF(E26=0,"",IF('前日'!E26="","",IF($D26='前日'!$D26,IF(E26&gt;'前日'!E26,"↑",IF(ROUND(E26,0)=ROUND('前日'!E26,0),"→","↓")),"")))</f>
        <v>↑</v>
      </c>
      <c r="G26" s="26">
        <f>IF(C26=0,"",IF('日報'!D39&gt;0,ROUND('日報'!U39,0),IF('日報'!X39&gt;0,ROUND('日報'!AO39,0))))</f>
        <v>1080</v>
      </c>
      <c r="H26" s="53" t="str">
        <f>IF(OR(G26=0,G26="")=TRUE,"",IF('前日'!G26="","",IF($D26='前日'!$D26,IF(G26&gt;'前日'!G26,"↑",IF(ROUND(G26,0)=ROUND('前日'!G26,0),"→","↓")),"")))</f>
        <v>↑</v>
      </c>
      <c r="I26" s="49" t="str">
        <f>IF(C26=0,"",IF('日報'!D39&gt;0,"  "&amp;'日報'!G39&amp;"  他",IF('日報'!X39&gt;0,"  "&amp;'日報'!AA39&amp;"  他","")))</f>
        <v>  長野  他</v>
      </c>
      <c r="J26" s="47"/>
      <c r="K26" s="44"/>
    </row>
    <row r="27" spans="1:11" ht="16.5" customHeight="1">
      <c r="A27" s="678" t="str">
        <f>'日報'!A40</f>
        <v>ブロッコリー</v>
      </c>
      <c r="B27" s="679"/>
      <c r="C27" s="25">
        <f>IF('日報'!D40+'日報'!X40=0,0,'日報'!D40+'日報'!X40+'日報'!AR40+'日報'!BK40)</f>
        <v>3681</v>
      </c>
      <c r="D27" s="57" t="str">
        <f>IF('日報'!D40&gt;0,'日報'!L40,IF('日報'!X40&gt;0,'日報'!AF40,""))</f>
        <v>4kg</v>
      </c>
      <c r="E27" s="26">
        <f>IF(C27=0,"",IF('日報'!D40&gt;0,ROUND('日報'!O40,0),(IF('日報'!X40&gt;0,ROUND('日報'!AI40,0),""))))</f>
        <v>2592</v>
      </c>
      <c r="F27" s="53" t="str">
        <f>IF(E27=0,"",IF('前日'!E27="","",IF($D27='前日'!$D27,IF(E27&gt;'前日'!E27,"↑",IF(ROUND(E27,0)=ROUND('前日'!E27,0),"→","↓")),"")))</f>
        <v>↑</v>
      </c>
      <c r="G27" s="26">
        <f>IF(C27=0,"",IF('日報'!D40&gt;0,ROUND('日報'!U40,0),IF('日報'!X40&gt;0,ROUND('日報'!AO40,0))))</f>
        <v>2268</v>
      </c>
      <c r="H27" s="53" t="str">
        <f>IF(OR(G27=0,G27="")=TRUE,"",IF('前日'!G27="","",IF($D27='前日'!$D27,IF(G27&gt;'前日'!G27,"↑",IF(ROUND(G27,0)=ROUND('前日'!G27,0),"→","↓")),"")))</f>
        <v>↑</v>
      </c>
      <c r="I27" s="49" t="str">
        <f>IF(C27=0,"",IF('日報'!D40&gt;0,"  "&amp;'日報'!G40&amp;"  他",IF('日報'!X40&gt;0,"  "&amp;'日報'!AA40&amp;"  他","")))</f>
        <v>  徳島  長野  他</v>
      </c>
      <c r="J27" s="47"/>
      <c r="K27" s="44"/>
    </row>
    <row r="28" spans="1:11" ht="16.5" customHeight="1">
      <c r="A28" s="678" t="str">
        <f>'日報'!A41</f>
        <v>まつたけ</v>
      </c>
      <c r="B28" s="679"/>
      <c r="C28" s="25">
        <f>IF('日報'!D41+'日報'!X41=0,0,'日報'!D41+'日報'!X41+'日報'!AR41+'日報'!BK41)</f>
        <v>108</v>
      </c>
      <c r="D28" s="57" t="str">
        <f>IF('日報'!D41&gt;0,'日報'!L41,IF('日報'!X41&gt;0,'日報'!AF41,""))</f>
        <v>500g</v>
      </c>
      <c r="E28" s="26">
        <f>IF(C28=0,"",IF('日報'!D41&gt;0,ROUND('日報'!O41,0),(IF('日報'!X41&gt;0,ROUND('日報'!AI41,0),""))))</f>
        <v>10800</v>
      </c>
      <c r="F28" s="53" t="str">
        <f>IF(E28=0,"",IF('前日'!E28="","",IF($D28='前日'!$D28,IF(E28&gt;'前日'!E28,"↑",IF(ROUND(E28,0)=ROUND('前日'!E28,0),"→","↓")),"")))</f>
        <v>↑</v>
      </c>
      <c r="G28" s="26">
        <f>IF(C28=0,"",IF('日報'!D41&gt;0,ROUND('日報'!U41,0),IF('日報'!X41&gt;0,ROUND('日報'!AO41,0))))</f>
        <v>2268</v>
      </c>
      <c r="H28" s="53" t="str">
        <f>IF(OR(G28=0,G28="")=TRUE,"",IF('前日'!G28="","",IF($D28='前日'!$D28,IF(G28&gt;'前日'!G28,"↑",IF(ROUND(G28,0)=ROUND('前日'!G28,0),"→","↓")),"")))</f>
        <v>↓</v>
      </c>
      <c r="I28" s="49" t="str">
        <f>IF(C28=0,"",IF('日報'!D41&gt;0,"  "&amp;'日報'!G41&amp;"  他",IF('日報'!X41&gt;0,"  "&amp;'日報'!AA41&amp;"  他","")))</f>
        <v>  ｱﾒﾘｶ  他</v>
      </c>
      <c r="J28" s="47"/>
      <c r="K28" s="44"/>
    </row>
    <row r="29" spans="1:11" ht="16.5" customHeight="1" thickBot="1">
      <c r="A29" s="681" t="str">
        <f>'日報'!A42</f>
        <v>生しいたけ</v>
      </c>
      <c r="B29" s="682"/>
      <c r="C29" s="27">
        <f>IF('日報'!D42+'日報'!X42=0,0,'日報'!D42+'日報'!X42+'日報'!AR42+'日報'!BK42)</f>
        <v>3743</v>
      </c>
      <c r="D29" s="58" t="str">
        <f>IF('日報'!D42&gt;0,'日報'!L42,IF('日報'!X42&gt;0,'日報'!AF42,""))</f>
        <v>100g</v>
      </c>
      <c r="E29" s="26">
        <f>IF(C29=0,"",IF('日報'!D42&gt;0,ROUND('日報'!O42,0),(IF('日報'!X42&gt;0,ROUND('日報'!AI42,0),""))))</f>
        <v>162</v>
      </c>
      <c r="F29" s="53" t="str">
        <f>IF(E29=0,"",IF('前日'!E29="","",IF($D29='前日'!$D29,IF(E29&gt;'前日'!E29,"↑",IF(ROUND(E29,0)=ROUND('前日'!E29,0),"→","↓")),"")))</f>
        <v>→</v>
      </c>
      <c r="G29" s="26">
        <f>IF(C29=0,"",IF('日報'!D42&gt;0,ROUND('日報'!U42,0),IF('日報'!X42&gt;0,ROUND('日報'!AO42,0))))</f>
        <v>54</v>
      </c>
      <c r="H29" s="53" t="str">
        <f>IF(OR(G29=0,G29="")=TRUE,"",IF('前日'!G29="","",IF($D29='前日'!$D29,IF(G29&gt;'前日'!G29,"↑",IF(ROUND(G29,0)=ROUND('前日'!G29,0),"→","↓")),"")))</f>
        <v>→</v>
      </c>
      <c r="I29" s="49" t="str">
        <f>IF(C29=0,"",IF('日報'!D42&gt;0,"  "&amp;'日報'!G42&amp;"  他",IF('日報'!X42&gt;0,"  "&amp;'日報'!AA42&amp;"  他","")))</f>
        <v>  徳島  他</v>
      </c>
      <c r="J29" s="48"/>
      <c r="K29" s="45"/>
    </row>
    <row r="30" spans="1:11" ht="19.5" customHeight="1">
      <c r="A30" s="684" t="s">
        <v>42</v>
      </c>
      <c r="B30" s="685"/>
      <c r="C30" s="23"/>
      <c r="D30" s="36"/>
      <c r="E30" s="23"/>
      <c r="F30" s="23"/>
      <c r="G30" s="23"/>
      <c r="H30" s="23"/>
      <c r="I30" s="106"/>
      <c r="J30" s="46"/>
      <c r="K30" s="24"/>
    </row>
    <row r="31" spans="1:11" ht="16.5" customHeight="1">
      <c r="A31" s="678" t="str">
        <f>'日報'!A44</f>
        <v>みかん</v>
      </c>
      <c r="B31" s="679"/>
      <c r="C31" s="25">
        <f>IF('日報'!D44+'日報'!X44=0,0,'日報'!D44+'日報'!X44+'日報'!AR44+'日報'!BK44)</f>
        <v>66140</v>
      </c>
      <c r="D31" s="57" t="str">
        <f>IF('日報'!D44&gt;0,'日報'!L44,IF('日報'!X44&gt;0,'日報'!AF44,""))</f>
        <v>10kg</v>
      </c>
      <c r="E31" s="26">
        <f>IF(C31=0,"",IF('日報'!D44&gt;0,ROUND('日報'!O44,0),(IF('日報'!X44&gt;0,ROUND('日報'!AI44,0),""))))</f>
        <v>2376</v>
      </c>
      <c r="F31" s="53" t="str">
        <f>IF(E31="","",IF('前日'!E31="","",IF($D31='前日'!$D31,IF(E31&gt;'前日'!E31,"↑",IF(ROUND(E31,0)=ROUND('前日'!E31,0),"→","↓")),"")))</f>
        <v>→</v>
      </c>
      <c r="G31" s="26">
        <f>IF(C31=0,"",IF('日報'!D44&gt;0,ROUND('日報'!U44,0),IF('日報'!X44&gt;0,ROUND('日報'!AO44,0))))</f>
        <v>648</v>
      </c>
      <c r="H31" s="53" t="str">
        <f>IF(OR(G31=0,G31="")=TRUE,"",IF('前日'!G31="","",IF($D31='前日'!$D31,IF(G31&gt;'前日'!G31,"↑",IF(ROUND(G31,0)=ROUND('前日'!G31,0),"→","↓")),"")))</f>
        <v>→</v>
      </c>
      <c r="I31" s="49" t="str">
        <f>IF(C31=0,"",IF('日報'!D44&gt;0,"  "&amp;'日報'!G44&amp;"  他",IF('日報'!X44&gt;0,"  "&amp;'日報'!AA44&amp;"  他","")))</f>
        <v>  和歌山  他</v>
      </c>
      <c r="J31" s="47"/>
      <c r="K31" s="44"/>
    </row>
    <row r="32" spans="1:11" ht="16.5" customHeight="1">
      <c r="A32" s="678" t="str">
        <f>'日報'!A45</f>
        <v>つがる</v>
      </c>
      <c r="B32" s="679"/>
      <c r="C32" s="25">
        <f>IF('日報'!D45+'日報'!X45=0,0,'日報'!D45+'日報'!X45+'日報'!AR45+'日報'!BK45)</f>
        <v>0</v>
      </c>
      <c r="D32" s="57">
        <f>IF('日報'!D45&gt;0,'日報'!L45,IF('日報'!X45&gt;0,'日報'!AF45,""))</f>
      </c>
      <c r="E32" s="26">
        <f>IF(C32=0,"",IF('日報'!D45&gt;0,ROUND('日報'!O45,0),(IF('日報'!X45&gt;0,ROUND('日報'!AI45,0),""))))</f>
      </c>
      <c r="F32" s="53">
        <f>IF(E32="","",IF('前日'!E32="","",IF($D32='前日'!$D32,IF(E32&gt;'前日'!E32,"↑",IF(ROUND(E32,0)=ROUND('前日'!E32,0),"→","↓")),"")))</f>
      </c>
      <c r="G32" s="26">
        <f>IF(C32=0,"",IF('日報'!D45&gt;0,ROUND('日報'!U45,0),IF('日報'!X45&gt;0,ROUND('日報'!AO45,0))))</f>
      </c>
      <c r="H32" s="53">
        <f>IF(OR(G32=0,G32="")=TRUE,"",IF('前日'!G32="","",IF($D32='前日'!$D32,IF(G32&gt;'前日'!G32,"↑",IF(ROUND(G32,0)=ROUND('前日'!G32,0),"→","↓")),"")))</f>
      </c>
      <c r="I32" s="49">
        <f>IF(C32=0,"",IF('日報'!D45&gt;0,"  "&amp;'日報'!G45&amp;"  他",IF('日報'!X45&gt;0,"  "&amp;'日報'!AA45&amp;"  他","")))</f>
      </c>
      <c r="J32" s="47"/>
      <c r="K32" s="44"/>
    </row>
    <row r="33" spans="1:11" ht="16.5" customHeight="1">
      <c r="A33" s="678" t="str">
        <f>'日報'!A46</f>
        <v>ジョナゴールド</v>
      </c>
      <c r="B33" s="679"/>
      <c r="C33" s="25">
        <f>IF('日報'!D46+'日報'!X46=0,0,'日報'!D46+'日報'!X46+'日報'!AR46+'日報'!BK46)</f>
        <v>8980</v>
      </c>
      <c r="D33" s="57" t="str">
        <f>IF('日報'!D46&gt;0,'日報'!L46,IF('日報'!X46&gt;0,'日報'!AF46,""))</f>
        <v>10kg</v>
      </c>
      <c r="E33" s="26">
        <f>IF(C33=0,"",IF('日報'!D46&gt;0,ROUND('日報'!O46,0),(IF('日報'!X46&gt;0,ROUND('日報'!AI46,0),""))))</f>
        <v>4104</v>
      </c>
      <c r="F33" s="53" t="str">
        <f>IF(E33="","",IF('前日'!E33="","",IF($D33='前日'!$D33,IF(E33&gt;'前日'!E33,"↑",IF(ROUND(E33,0)=ROUND('前日'!E33,0),"→","↓")),"")))</f>
        <v>→</v>
      </c>
      <c r="G33" s="26">
        <f>IF(C33=0,"",IF('日報'!D46&gt;0,ROUND('日報'!U46,0),IF('日報'!X46&gt;0,ROUND('日報'!AO46,0))))</f>
        <v>2160</v>
      </c>
      <c r="H33" s="53" t="str">
        <f>IF(G33="","",IF('前日'!G33="","",IF($D33='前日'!$D33,IF(G33&gt;'前日'!G33,"↑",IF(ROUND(G33,0)=ROUND('前日'!G33,0),"→","↓")),"")))</f>
        <v>↓</v>
      </c>
      <c r="I33" s="49" t="str">
        <f>IF(C33=0,"",IF('日報'!D46&gt;0,"  "&amp;'日報'!G46&amp;"  他",IF('日報'!X46&gt;0,"  "&amp;'日報'!AA46&amp;"  他","")))</f>
        <v>  岩手  他</v>
      </c>
      <c r="J33" s="47"/>
      <c r="K33" s="44"/>
    </row>
    <row r="34" spans="1:11" ht="16.5" customHeight="1">
      <c r="A34" s="678" t="str">
        <f>'日報'!A47</f>
        <v>新高</v>
      </c>
      <c r="B34" s="679"/>
      <c r="C34" s="25">
        <f>IF('日報'!D47+'日報'!X47=0,0,'日報'!D47+'日報'!X47+'日報'!AR47+'日報'!BK47)</f>
        <v>5110</v>
      </c>
      <c r="D34" s="57" t="str">
        <f>IF('日報'!D47&gt;0,'日報'!L47,IF('日報'!X47&gt;0,'日報'!AF47,""))</f>
        <v>10kg</v>
      </c>
      <c r="E34" s="26">
        <f>IF(C34=0,"",IF('日報'!D47&gt;0,ROUND('日報'!O47,0),(IF('日報'!X47&gt;0,ROUND('日報'!AI47,0),""))))</f>
        <v>5400</v>
      </c>
      <c r="F34" s="53" t="str">
        <f>IF(E34="","",IF('前日'!E34="","",IF($D34='前日'!$D34,IF(E34&gt;'前日'!E34,"↑",IF(ROUND(E34,0)=ROUND('前日'!E34,0),"→","↓")),"")))</f>
        <v>↑</v>
      </c>
      <c r="G34" s="26">
        <f>IF(C34=0,"",IF('日報'!D47&gt;0,ROUND('日報'!U47,0),IF('日報'!X47&gt;0,ROUND('日報'!AO47,0))))</f>
        <v>3240</v>
      </c>
      <c r="H34" s="168" t="str">
        <f>IF(OR(G34=0,G34="")=TRUE,"",IF('前日'!G34="","",IF($D34='前日'!$D34,IF(G34&gt;'前日'!G34,"↑",IF(ROUND(G34,0)=ROUND('前日'!G34,0),"→","↓")),"")))</f>
        <v>↑</v>
      </c>
      <c r="I34" s="49" t="str">
        <f>IF(C34=0,"",IF('日報'!D47&gt;0,"  "&amp;'日報'!G47&amp;"  他",IF('日報'!X47&gt;0,"  "&amp;'日報'!AA47&amp;"  他","")))</f>
        <v>  福島  他</v>
      </c>
      <c r="J34" s="47"/>
      <c r="K34" s="44"/>
    </row>
    <row r="35" spans="1:11" ht="16.5" customHeight="1">
      <c r="A35" s="678" t="str">
        <f>'日報'!A48</f>
        <v>新興</v>
      </c>
      <c r="B35" s="679"/>
      <c r="C35" s="25">
        <f>IF('日報'!D48+'日報'!X48=0,0,'日報'!D48+'日報'!X48+'日報'!AR48+'日報'!BK48)</f>
        <v>3820</v>
      </c>
      <c r="D35" s="57" t="str">
        <f>IF('日報'!D48&gt;0,'日報'!L48,IF('日報'!X48&gt;0,'日報'!AF48,""))</f>
        <v>10kg</v>
      </c>
      <c r="E35" s="26">
        <f>IF(C35=0,"",IF('日報'!D48&gt;0,ROUND('日報'!O48,0),(IF('日報'!X48&gt;0,ROUND('日報'!AI48,0),""))))</f>
        <v>5400</v>
      </c>
      <c r="F35" s="53" t="str">
        <f>IF(E35="","",IF('前日'!E35="","",IF($D35='前日'!$D35,IF(E35&gt;'前日'!E35,"↑",IF(ROUND(E35,0)=ROUND('前日'!E35,0),"→","↓")),"")))</f>
        <v>↓</v>
      </c>
      <c r="G35" s="26">
        <f>IF(C35=0,"",IF('日報'!D48&gt;0,ROUND('日報'!U48,0),IF('日報'!X48&gt;0,ROUND('日報'!AO48,0))))</f>
        <v>3240</v>
      </c>
      <c r="H35" s="168" t="str">
        <f>IF(OR(G35=0,G35="")=TRUE,"",IF('前日'!G35="","",IF($D35='前日'!$D35,IF(G35&gt;'前日'!G35,"↑",IF(ROUND(G35,0)=ROUND('前日'!G35,0),"→","↓")),"")))</f>
        <v>↓</v>
      </c>
      <c r="I35" s="49" t="str">
        <f>IF(C35=0,"",IF('日報'!D48&gt;0,"  "&amp;'日報'!G48&amp;"  他",IF('日報'!X48&gt;0,"  "&amp;'日報'!AA48&amp;"  他","")))</f>
        <v>  福島  他</v>
      </c>
      <c r="J35" s="47"/>
      <c r="K35" s="44"/>
    </row>
    <row r="36" spans="1:11" ht="16.5" customHeight="1">
      <c r="A36" s="678" t="str">
        <f>'日報'!A49</f>
        <v>富有柿</v>
      </c>
      <c r="B36" s="679"/>
      <c r="C36" s="25">
        <f>IF('日報'!D49+'日報'!X49=0,0,'日報'!D49+'日報'!X49+'日報'!AR49+'日報'!BK49)</f>
        <v>2390</v>
      </c>
      <c r="D36" s="57" t="str">
        <f>IF('日報'!D49&gt;0,'日報'!L49,IF('日報'!X49&gt;0,'日報'!AF49,""))</f>
        <v>10kg</v>
      </c>
      <c r="E36" s="26">
        <f>IF(C36=0,"",IF('日報'!D49&gt;0,ROUND('日報'!O49,0),(IF('日報'!X49&gt;0,ROUND('日報'!AI49,0),""))))</f>
        <v>4644</v>
      </c>
      <c r="F36" s="53">
        <f>IF(E36="","",IF('前日'!E36="","",IF($D36='前日'!$D36,IF(E36&gt;'前日'!E36,"↑",IF(ROUND(E36,0)=ROUND('前日'!E36,0),"→","↓")),"")))</f>
      </c>
      <c r="G36" s="26">
        <f>IF(C36=0,"",IF('日報'!D49&gt;0,ROUND('日報'!U49,0),IF('日報'!X49&gt;0,ROUND('日報'!AO49,0))))</f>
        <v>2376</v>
      </c>
      <c r="H36" s="53">
        <f>IF(OR(G36=0,G36="")=TRUE,"",IF('前日'!G36="","",IF($D36='前日'!$D36,IF(G36&gt;'前日'!G36,"↑",IF(ROUND(G36,0)=ROUND('前日'!G36,0),"→","↓")),"")))</f>
      </c>
      <c r="I36" s="49" t="str">
        <f>IF(C36=0,"",IF('日報'!D49&gt;0,"  "&amp;'日報'!G49&amp;"  他",IF('日報'!X49&gt;0,"  "&amp;'日報'!AA49&amp;"  他","")))</f>
        <v>  福岡  他</v>
      </c>
      <c r="J36" s="47"/>
      <c r="K36" s="44"/>
    </row>
    <row r="37" spans="1:11" ht="16.5" customHeight="1">
      <c r="A37" s="678" t="str">
        <f>'日報'!A50</f>
        <v>平たね無柿</v>
      </c>
      <c r="B37" s="679"/>
      <c r="C37" s="25">
        <f>IF('日報'!D50+'日報'!X50=0,0,'日報'!D50+'日報'!X50+'日報'!AR50+'日報'!BK50)</f>
        <v>18786</v>
      </c>
      <c r="D37" s="57" t="str">
        <f>IF('日報'!D50&gt;0,'日報'!L50,IF('日報'!X50&gt;0,'日報'!AF50,""))</f>
        <v>7.5kg</v>
      </c>
      <c r="E37" s="26">
        <f>IF(C37=0,"",IF('日報'!D50&gt;0,ROUND('日報'!O50,0),(IF('日報'!X50&gt;0,ROUND('日報'!AI50,0),""))))</f>
        <v>1728</v>
      </c>
      <c r="F37" s="53" t="str">
        <f>IF(E37="","",IF('前日'!E37="","",IF($D37='前日'!$D37,IF(E37&gt;'前日'!E37,"↑",IF(ROUND(E37,0)=ROUND('前日'!E37,0),"→","↓")),"")))</f>
        <v>↓</v>
      </c>
      <c r="G37" s="26">
        <f>IF(C37=0,"",IF('日報'!D50&gt;0,ROUND('日報'!U50,0),IF('日報'!X50&gt;0,ROUND('日報'!AO50,0))))</f>
        <v>648</v>
      </c>
      <c r="H37" s="53" t="str">
        <f>IF(OR(G37=0,G37="")=TRUE,"",IF('前日'!G37="","",IF($D37='前日'!$D37,IF(G37&gt;'前日'!G37,"↑",IF(ROUND(G37,0)=ROUND('前日'!G37,0),"→","↓")),"")))</f>
        <v>→</v>
      </c>
      <c r="I37" s="49" t="str">
        <f>IF(C37=0,"",IF('日報'!D50&gt;0,"  "&amp;'日報'!G50&amp;"  他",IF('日報'!X50&gt;0,"  "&amp;'日報'!AA50&amp;"  他","")))</f>
        <v>  和歌山  奈良  他</v>
      </c>
      <c r="J37" s="47"/>
      <c r="K37" s="44"/>
    </row>
    <row r="38" spans="1:11" ht="16.5" customHeight="1">
      <c r="A38" s="678" t="str">
        <f>'日報'!A51</f>
        <v>ピオーネ</v>
      </c>
      <c r="B38" s="679"/>
      <c r="C38" s="25">
        <f>IF('日報'!D51+'日報'!X51=0,0,'日報'!D51+'日報'!X51+'日報'!AR51+'日報'!BK51)</f>
        <v>1258</v>
      </c>
      <c r="D38" s="57" t="str">
        <f>IF('日報'!D51&gt;0,'日報'!L51,IF('日報'!X51&gt;0,'日報'!AF51,""))</f>
        <v>5kg</v>
      </c>
      <c r="E38" s="26">
        <f>IF(C38=0,"",IF('日報'!D51&gt;0,ROUND('日報'!O51,0),(IF('日報'!X51&gt;0,ROUND('日報'!AI51,0),""))))</f>
        <v>7020</v>
      </c>
      <c r="F38" s="53" t="str">
        <f>IF(E38="","",IF('前日'!E38="","",IF($D38='前日'!$D38,IF(E38&gt;'前日'!E38,"↑",IF(ROUND(E38,0)=ROUND('前日'!E38,0),"→","↓")),"")))</f>
        <v>↓</v>
      </c>
      <c r="G38" s="26">
        <f>IF(C38=0,"",IF('日報'!D51&gt;0,ROUND('日報'!U51,0),IF('日報'!X51&gt;0,ROUND('日報'!AO51,0))))</f>
        <v>4860</v>
      </c>
      <c r="H38" s="53" t="str">
        <f>IF(OR(G38=0,G38="")=TRUE,"",IF('前日'!G38="","",IF($D38='前日'!$D38,IF(G38&gt;'前日'!G38,"↑",IF(ROUND(G38,0)=ROUND('前日'!G38,0),"→","↓")),"")))</f>
        <v>↑</v>
      </c>
      <c r="I38" s="49" t="str">
        <f>IF(C38=0,"",IF('日報'!D51&gt;0,"  "&amp;'日報'!G51&amp;"  他",IF('日報'!X51&gt;0,"  "&amp;'日報'!AA51&amp;"  他","")))</f>
        <v>  岡山  他</v>
      </c>
      <c r="J38" s="47"/>
      <c r="K38" s="44"/>
    </row>
    <row r="39" spans="1:11" ht="16.5" customHeight="1">
      <c r="A39" s="678" t="str">
        <f>'日報'!A52</f>
        <v>温室メロン</v>
      </c>
      <c r="B39" s="679"/>
      <c r="C39" s="25">
        <f>IF('日報'!D52+'日報'!X52=0,0,'日報'!D52+'日報'!X52+'日報'!AR52+'日報'!BK52)</f>
        <v>2921</v>
      </c>
      <c r="D39" s="57" t="str">
        <f>IF('日報'!D52&gt;0,'日報'!L52,IF('日報'!X52&gt;0,'日報'!AF52,""))</f>
        <v>8kg</v>
      </c>
      <c r="E39" s="26">
        <f>IF(C39=0,"",IF('日報'!D52&gt;0,ROUND('日報'!O52,0),(IF('日報'!X52&gt;0,ROUND('日報'!AI52,0),""))))</f>
        <v>15120</v>
      </c>
      <c r="F39" s="53" t="str">
        <f>IF(E39="","",IF('前日'!E39="","",IF($D39='前日'!$D39,IF(E39&gt;'前日'!E39,"↑",IF(ROUND(E39,0)=ROUND('前日'!E39,0),"→","↓")),"")))</f>
        <v>→</v>
      </c>
      <c r="G39" s="26">
        <f>IF(C39=0,"",IF('日報'!D52&gt;0,ROUND('日報'!U52,0),IF('日報'!X52&gt;0,ROUND('日報'!AO52,0))))</f>
        <v>2268</v>
      </c>
      <c r="H39" s="53" t="str">
        <f>IF(OR(G39=0,G39="")=TRUE,"",IF('前日'!G39="","",IF($D39='前日'!$D39,IF(G39&gt;'前日'!G39,"↑",IF(ROUND(G39,0)=ROUND('前日'!G39,0),"→","↓")),"")))</f>
        <v>↓</v>
      </c>
      <c r="I39" s="49" t="str">
        <f>IF(C39=0,"",IF('日報'!D52&gt;0,"  "&amp;'日報'!G52&amp;"  他",IF('日報'!X52&gt;0,"  "&amp;'日報'!AA52&amp;"  他","")))</f>
        <v>  長崎  島根  他</v>
      </c>
      <c r="J39" s="47"/>
      <c r="K39" s="44"/>
    </row>
    <row r="40" spans="1:11" ht="16.5" customHeight="1" thickBot="1">
      <c r="A40" s="681" t="str">
        <f>'日報'!A53</f>
        <v>くり</v>
      </c>
      <c r="B40" s="682"/>
      <c r="C40" s="27">
        <f>IF('日報'!D53+'日報'!X53=0,0,'日報'!D53+'日報'!X53+'日報'!AR53+'日報'!BK53)</f>
        <v>1253</v>
      </c>
      <c r="D40" s="58" t="str">
        <f>IF('日報'!D53&gt;0,'日報'!L53,IF('日報'!X53&gt;0,'日報'!AF53,""))</f>
        <v>1kg</v>
      </c>
      <c r="E40" s="29">
        <f>IF(C40=0,"",IF('日報'!D53&gt;0,ROUND('日報'!O53,0),(IF('日報'!X53&gt;0,ROUND('日報'!AI53,0),""))))</f>
        <v>756</v>
      </c>
      <c r="F40" s="55" t="str">
        <f>IF(E40="","",IF('前日'!E40="","",IF($D40='前日'!$D40,IF(E40&gt;'前日'!E40,"↑",IF(ROUND(E40,0)=ROUND('前日'!E40,0),"→","↓")),"")))</f>
        <v>→</v>
      </c>
      <c r="G40" s="29">
        <f>IF(C40=0,"",IF('日報'!D53&gt;0,ROUND('日報'!U53,0),IF('日報'!X53&gt;0,ROUND('日報'!AO53,0))))</f>
        <v>648</v>
      </c>
      <c r="H40" s="169" t="str">
        <f>IF(OR(G40=0,G40="")=TRUE,"",IF('前日'!G40="","",IF($D40='前日'!$D40,IF(G40&gt;'前日'!G40,"↑",IF(ROUND(G40,0)=ROUND('前日'!G40,0),"→","↓")),"")))</f>
        <v>→</v>
      </c>
      <c r="I40" s="50" t="str">
        <f>IF(C40=0,"",IF('日報'!D53&gt;0,"  "&amp;'日報'!G53&amp;"  他",IF('日報'!X53&gt;0,"  "&amp;'日報'!AA53&amp;"  他","")))</f>
        <v>  茨城  他</v>
      </c>
      <c r="J40" s="48"/>
      <c r="K40" s="45"/>
    </row>
    <row r="41" spans="1:2" ht="13.5" customHeight="1">
      <c r="A41" s="37" t="s">
        <v>33</v>
      </c>
      <c r="B41" s="51" t="s">
        <v>226</v>
      </c>
    </row>
    <row r="42" ht="13.5" customHeight="1">
      <c r="B42" s="21" t="s">
        <v>68</v>
      </c>
    </row>
    <row r="43" ht="13.5" customHeight="1">
      <c r="B43" s="21" t="s">
        <v>69</v>
      </c>
    </row>
    <row r="44" ht="13.5" customHeight="1">
      <c r="B44" s="21" t="s">
        <v>70</v>
      </c>
    </row>
    <row r="45" ht="13.5" customHeight="1">
      <c r="B45" s="21" t="s">
        <v>71</v>
      </c>
    </row>
  </sheetData>
  <sheetProtection/>
  <mergeCells count="41">
    <mergeCell ref="A3:B3"/>
    <mergeCell ref="E3:F3"/>
    <mergeCell ref="G3:H3"/>
    <mergeCell ref="J3:K3"/>
    <mergeCell ref="A4:B4"/>
    <mergeCell ref="E4:F4"/>
    <mergeCell ref="G4:H4"/>
    <mergeCell ref="A7:B8"/>
    <mergeCell ref="D7:D8"/>
    <mergeCell ref="E7:H7"/>
    <mergeCell ref="I7:K8"/>
    <mergeCell ref="E8:F8"/>
    <mergeCell ref="G8:H8"/>
    <mergeCell ref="A9:B9"/>
    <mergeCell ref="A10:B10"/>
    <mergeCell ref="A11:B11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7:B37"/>
    <mergeCell ref="A38:B38"/>
    <mergeCell ref="A39:B39"/>
    <mergeCell ref="A40:B40"/>
    <mergeCell ref="A31:B31"/>
    <mergeCell ref="A32:B32"/>
    <mergeCell ref="A33:B33"/>
    <mergeCell ref="A34:B34"/>
    <mergeCell ref="A35:B35"/>
    <mergeCell ref="A36:B36"/>
  </mergeCells>
  <printOptions/>
  <pageMargins left="0.7874015748031497" right="0.1968503937007874" top="0.5905511811023623" bottom="0.5905511811023623" header="0.5118110236220472" footer="0.5118110236220472"/>
  <pageSetup fitToHeight="1" fitToWidth="1" horizontalDpi="300" verticalDpi="300" orientation="portrait" paperSize="9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K45"/>
  <sheetViews>
    <sheetView showZeros="0" tabSelected="1" zoomScalePageLayoutView="0" workbookViewId="0" topLeftCell="A1">
      <selection activeCell="A1" sqref="A1"/>
    </sheetView>
  </sheetViews>
  <sheetFormatPr defaultColWidth="9.140625" defaultRowHeight="19.5" customHeight="1"/>
  <cols>
    <col min="1" max="1" width="6.8515625" style="21" customWidth="1"/>
    <col min="2" max="2" width="15.7109375" style="21" customWidth="1"/>
    <col min="3" max="3" width="11.140625" style="21" bestFit="1" customWidth="1"/>
    <col min="4" max="4" width="11.140625" style="21" customWidth="1"/>
    <col min="5" max="5" width="9.140625" style="21" customWidth="1"/>
    <col min="6" max="6" width="2.7109375" style="21" customWidth="1"/>
    <col min="7" max="7" width="9.140625" style="21" customWidth="1"/>
    <col min="8" max="8" width="2.7109375" style="21" customWidth="1"/>
    <col min="9" max="9" width="11.140625" style="21" customWidth="1"/>
    <col min="10" max="11" width="9.8515625" style="21" customWidth="1"/>
    <col min="12" max="12" width="1.7109375" style="21" customWidth="1"/>
    <col min="13" max="16384" width="9.140625" style="21" customWidth="1"/>
  </cols>
  <sheetData>
    <row r="1" spans="1:11" ht="19.5" customHeight="1">
      <c r="A1" s="34" t="s">
        <v>312</v>
      </c>
      <c r="B1" s="34"/>
      <c r="I1" s="35" t="s">
        <v>430</v>
      </c>
      <c r="J1" s="35"/>
      <c r="K1" s="41"/>
    </row>
    <row r="2" ht="19.5" customHeight="1" thickBot="1">
      <c r="K2" s="145"/>
    </row>
    <row r="3" spans="1:11" ht="19.5" customHeight="1" thickBot="1">
      <c r="A3" s="690" t="s">
        <v>431</v>
      </c>
      <c r="B3" s="691"/>
      <c r="C3" s="31" t="s">
        <v>432</v>
      </c>
      <c r="D3" s="59" t="s">
        <v>433</v>
      </c>
      <c r="E3" s="665" t="s">
        <v>434</v>
      </c>
      <c r="F3" s="699"/>
      <c r="G3" s="675" t="s">
        <v>435</v>
      </c>
      <c r="H3" s="702"/>
      <c r="I3" s="42"/>
      <c r="J3" s="663" t="s">
        <v>436</v>
      </c>
      <c r="K3" s="698"/>
    </row>
    <row r="4" spans="1:11" ht="19.5" customHeight="1" thickBot="1">
      <c r="A4" s="688" t="s">
        <v>437</v>
      </c>
      <c r="B4" s="692"/>
      <c r="C4" s="28">
        <v>413200</v>
      </c>
      <c r="D4" s="60">
        <v>167500</v>
      </c>
      <c r="E4" s="672">
        <v>23100</v>
      </c>
      <c r="F4" s="673"/>
      <c r="G4" s="672">
        <v>603800</v>
      </c>
      <c r="H4" s="701"/>
      <c r="I4" s="43"/>
      <c r="J4" s="38" t="s">
        <v>432</v>
      </c>
      <c r="K4" s="32" t="s">
        <v>433</v>
      </c>
    </row>
    <row r="5" spans="1:11" ht="19.5" customHeight="1" thickBot="1">
      <c r="A5" s="22"/>
      <c r="B5" s="22"/>
      <c r="C5" s="22"/>
      <c r="D5" s="22"/>
      <c r="E5" s="22"/>
      <c r="F5" s="22"/>
      <c r="G5" s="22"/>
      <c r="H5" s="22"/>
      <c r="J5" s="39" t="s">
        <v>438</v>
      </c>
      <c r="K5" s="40" t="s">
        <v>438</v>
      </c>
    </row>
    <row r="6" ht="19.5" customHeight="1" thickBot="1"/>
    <row r="7" spans="1:11" ht="15" customHeight="1">
      <c r="A7" s="677" t="s">
        <v>439</v>
      </c>
      <c r="B7" s="695"/>
      <c r="C7" s="30" t="s">
        <v>440</v>
      </c>
      <c r="D7" s="667" t="s">
        <v>441</v>
      </c>
      <c r="E7" s="675" t="s">
        <v>442</v>
      </c>
      <c r="F7" s="419"/>
      <c r="G7" s="419"/>
      <c r="H7" s="676"/>
      <c r="I7" s="677" t="s">
        <v>443</v>
      </c>
      <c r="J7" s="668"/>
      <c r="K7" s="695"/>
    </row>
    <row r="8" spans="1:11" ht="15" customHeight="1" thickBot="1">
      <c r="A8" s="696"/>
      <c r="B8" s="697"/>
      <c r="C8" s="33" t="s">
        <v>444</v>
      </c>
      <c r="D8" s="694"/>
      <c r="E8" s="683" t="s">
        <v>445</v>
      </c>
      <c r="F8" s="504"/>
      <c r="G8" s="503" t="s">
        <v>446</v>
      </c>
      <c r="H8" s="604"/>
      <c r="I8" s="696"/>
      <c r="J8" s="700"/>
      <c r="K8" s="697"/>
    </row>
    <row r="9" spans="1:11" ht="19.5" customHeight="1">
      <c r="A9" s="684" t="s">
        <v>447</v>
      </c>
      <c r="B9" s="693"/>
      <c r="C9" s="23"/>
      <c r="D9" s="23"/>
      <c r="E9" s="23"/>
      <c r="F9" s="23"/>
      <c r="G9" s="23"/>
      <c r="H9" s="23">
        <v>0</v>
      </c>
      <c r="I9" s="23"/>
      <c r="J9" s="23"/>
      <c r="K9" s="24"/>
    </row>
    <row r="10" spans="1:11" ht="16.5" customHeight="1">
      <c r="A10" s="678" t="s">
        <v>448</v>
      </c>
      <c r="B10" s="679"/>
      <c r="C10" s="25">
        <v>55295</v>
      </c>
      <c r="D10" s="57" t="s">
        <v>449</v>
      </c>
      <c r="E10" s="26">
        <v>1512</v>
      </c>
      <c r="F10" s="53" t="s">
        <v>450</v>
      </c>
      <c r="G10" s="26">
        <v>864</v>
      </c>
      <c r="H10" s="53" t="s">
        <v>450</v>
      </c>
      <c r="I10" s="49" t="s">
        <v>451</v>
      </c>
      <c r="J10" s="47"/>
      <c r="K10" s="44"/>
    </row>
    <row r="11" spans="1:11" ht="16.5" customHeight="1">
      <c r="A11" s="678" t="s">
        <v>452</v>
      </c>
      <c r="B11" s="679"/>
      <c r="C11" s="25">
        <v>26290</v>
      </c>
      <c r="D11" s="57" t="s">
        <v>453</v>
      </c>
      <c r="E11" s="26">
        <v>1620</v>
      </c>
      <c r="F11" s="53" t="s">
        <v>450</v>
      </c>
      <c r="G11" s="26">
        <v>540</v>
      </c>
      <c r="H11" s="53" t="s">
        <v>454</v>
      </c>
      <c r="I11" s="49" t="s">
        <v>455</v>
      </c>
      <c r="J11" s="47"/>
      <c r="K11" s="44"/>
    </row>
    <row r="12" spans="1:11" ht="16.5" customHeight="1">
      <c r="A12" s="102" t="s">
        <v>456</v>
      </c>
      <c r="B12" s="44"/>
      <c r="C12" s="25">
        <v>510</v>
      </c>
      <c r="D12" s="57" t="s">
        <v>457</v>
      </c>
      <c r="E12" s="26">
        <v>1512</v>
      </c>
      <c r="F12" s="53" t="s">
        <v>80</v>
      </c>
      <c r="G12" s="26">
        <v>1188</v>
      </c>
      <c r="H12" s="53" t="s">
        <v>372</v>
      </c>
      <c r="I12" s="49" t="s">
        <v>455</v>
      </c>
      <c r="J12" s="47"/>
      <c r="K12" s="44"/>
    </row>
    <row r="13" spans="1:11" ht="16.5" customHeight="1">
      <c r="A13" s="102" t="s">
        <v>458</v>
      </c>
      <c r="B13" s="44"/>
      <c r="C13" s="25">
        <v>40580</v>
      </c>
      <c r="D13" s="57" t="s">
        <v>459</v>
      </c>
      <c r="E13" s="26">
        <v>1458</v>
      </c>
      <c r="F13" s="53" t="s">
        <v>450</v>
      </c>
      <c r="G13" s="26">
        <v>540</v>
      </c>
      <c r="H13" s="53" t="s">
        <v>460</v>
      </c>
      <c r="I13" s="49" t="s">
        <v>461</v>
      </c>
      <c r="J13" s="47"/>
      <c r="K13" s="44"/>
    </row>
    <row r="14" spans="1:11" ht="16.5" customHeight="1">
      <c r="A14" s="102" t="s">
        <v>462</v>
      </c>
      <c r="B14" s="44"/>
      <c r="C14" s="25">
        <v>64850</v>
      </c>
      <c r="D14" s="57" t="s">
        <v>453</v>
      </c>
      <c r="E14" s="26">
        <v>1296</v>
      </c>
      <c r="F14" s="53" t="s">
        <v>450</v>
      </c>
      <c r="G14" s="26">
        <v>540</v>
      </c>
      <c r="H14" s="53" t="s">
        <v>460</v>
      </c>
      <c r="I14" s="49" t="s">
        <v>463</v>
      </c>
      <c r="J14" s="47"/>
      <c r="K14" s="44"/>
    </row>
    <row r="15" spans="1:11" ht="16.5" customHeight="1">
      <c r="A15" s="102" t="s">
        <v>464</v>
      </c>
      <c r="B15" s="44"/>
      <c r="C15" s="25">
        <v>3172</v>
      </c>
      <c r="D15" s="57" t="s">
        <v>465</v>
      </c>
      <c r="E15" s="26">
        <v>140</v>
      </c>
      <c r="F15" s="53" t="s">
        <v>450</v>
      </c>
      <c r="G15" s="26">
        <v>130</v>
      </c>
      <c r="H15" s="53" t="s">
        <v>460</v>
      </c>
      <c r="I15" s="49" t="s">
        <v>466</v>
      </c>
      <c r="J15" s="47"/>
      <c r="K15" s="44"/>
    </row>
    <row r="16" spans="1:11" ht="16.5" customHeight="1">
      <c r="A16" s="678" t="s">
        <v>467</v>
      </c>
      <c r="B16" s="679"/>
      <c r="C16" s="25">
        <v>8306</v>
      </c>
      <c r="D16" s="57" t="s">
        <v>468</v>
      </c>
      <c r="E16" s="26">
        <v>2430</v>
      </c>
      <c r="F16" s="53" t="s">
        <v>450</v>
      </c>
      <c r="G16" s="26">
        <v>1296</v>
      </c>
      <c r="H16" s="53" t="s">
        <v>460</v>
      </c>
      <c r="I16" s="49" t="s">
        <v>469</v>
      </c>
      <c r="J16" s="47"/>
      <c r="K16" s="44"/>
    </row>
    <row r="17" spans="1:11" ht="16.5" customHeight="1">
      <c r="A17" s="678" t="s">
        <v>470</v>
      </c>
      <c r="B17" s="679"/>
      <c r="C17" s="25">
        <v>8200</v>
      </c>
      <c r="D17" s="57" t="s">
        <v>468</v>
      </c>
      <c r="E17" s="26">
        <v>1944</v>
      </c>
      <c r="F17" s="53"/>
      <c r="G17" s="26">
        <v>648</v>
      </c>
      <c r="H17" s="53"/>
      <c r="I17" s="49" t="s">
        <v>471</v>
      </c>
      <c r="J17" s="47"/>
      <c r="K17" s="44"/>
    </row>
    <row r="18" spans="1:11" ht="16.5" customHeight="1">
      <c r="A18" s="678" t="s">
        <v>472</v>
      </c>
      <c r="B18" s="679"/>
      <c r="C18" s="25">
        <v>5440</v>
      </c>
      <c r="D18" s="57" t="s">
        <v>473</v>
      </c>
      <c r="E18" s="26">
        <v>3132</v>
      </c>
      <c r="F18" s="53" t="s">
        <v>454</v>
      </c>
      <c r="G18" s="26">
        <v>432</v>
      </c>
      <c r="H18" s="53" t="s">
        <v>450</v>
      </c>
      <c r="I18" s="49" t="s">
        <v>474</v>
      </c>
      <c r="J18" s="47"/>
      <c r="K18" s="44"/>
    </row>
    <row r="19" spans="1:11" ht="16.5" customHeight="1">
      <c r="A19" s="678" t="s">
        <v>475</v>
      </c>
      <c r="B19" s="679"/>
      <c r="C19" s="25">
        <v>16702</v>
      </c>
      <c r="D19" s="57" t="s">
        <v>468</v>
      </c>
      <c r="E19" s="26">
        <v>2754</v>
      </c>
      <c r="F19" s="53" t="s">
        <v>460</v>
      </c>
      <c r="G19" s="26">
        <v>540</v>
      </c>
      <c r="H19" s="53" t="s">
        <v>460</v>
      </c>
      <c r="I19" s="49" t="s">
        <v>476</v>
      </c>
      <c r="J19" s="47"/>
      <c r="K19" s="44"/>
    </row>
    <row r="20" spans="1:11" ht="16.5" customHeight="1">
      <c r="A20" s="678" t="s">
        <v>477</v>
      </c>
      <c r="B20" s="679"/>
      <c r="C20" s="25">
        <v>15836</v>
      </c>
      <c r="D20" s="57" t="s">
        <v>453</v>
      </c>
      <c r="E20" s="26">
        <v>1728</v>
      </c>
      <c r="F20" s="53" t="s">
        <v>454</v>
      </c>
      <c r="G20" s="26">
        <v>756</v>
      </c>
      <c r="H20" s="53" t="s">
        <v>460</v>
      </c>
      <c r="I20" s="49" t="s">
        <v>455</v>
      </c>
      <c r="J20" s="47"/>
      <c r="K20" s="44"/>
    </row>
    <row r="21" spans="1:11" ht="16.5" customHeight="1">
      <c r="A21" s="678" t="s">
        <v>478</v>
      </c>
      <c r="B21" s="679"/>
      <c r="C21" s="25">
        <v>2381</v>
      </c>
      <c r="D21" s="57" t="s">
        <v>479</v>
      </c>
      <c r="E21" s="26">
        <v>108</v>
      </c>
      <c r="F21" s="53"/>
      <c r="G21" s="26">
        <v>54</v>
      </c>
      <c r="H21" s="53"/>
      <c r="I21" s="49" t="s">
        <v>480</v>
      </c>
      <c r="J21" s="47"/>
      <c r="K21" s="44"/>
    </row>
    <row r="22" spans="1:11" ht="16.5" customHeight="1">
      <c r="A22" s="678" t="s">
        <v>481</v>
      </c>
      <c r="B22" s="679"/>
      <c r="C22" s="25">
        <v>9483</v>
      </c>
      <c r="D22" s="57" t="s">
        <v>468</v>
      </c>
      <c r="E22" s="26">
        <v>2268</v>
      </c>
      <c r="F22" s="53" t="s">
        <v>450</v>
      </c>
      <c r="G22" s="26">
        <v>108</v>
      </c>
      <c r="H22" s="53" t="s">
        <v>454</v>
      </c>
      <c r="I22" s="49" t="s">
        <v>482</v>
      </c>
      <c r="J22" s="47"/>
      <c r="K22" s="44"/>
    </row>
    <row r="23" spans="1:11" ht="16.5" customHeight="1">
      <c r="A23" s="678" t="s">
        <v>483</v>
      </c>
      <c r="B23" s="679"/>
      <c r="C23" s="25">
        <v>30780</v>
      </c>
      <c r="D23" s="57" t="s">
        <v>453</v>
      </c>
      <c r="E23" s="26">
        <v>1728</v>
      </c>
      <c r="F23" s="53" t="s">
        <v>450</v>
      </c>
      <c r="G23" s="26">
        <v>972</v>
      </c>
      <c r="H23" s="53" t="s">
        <v>454</v>
      </c>
      <c r="I23" s="49" t="s">
        <v>455</v>
      </c>
      <c r="J23" s="47"/>
      <c r="K23" s="44"/>
    </row>
    <row r="24" spans="1:11" ht="16.5" customHeight="1">
      <c r="A24" s="678" t="s">
        <v>484</v>
      </c>
      <c r="B24" s="679"/>
      <c r="C24" s="25">
        <v>2238</v>
      </c>
      <c r="D24" s="57" t="s">
        <v>485</v>
      </c>
      <c r="E24" s="26">
        <v>119</v>
      </c>
      <c r="F24" s="53"/>
      <c r="G24" s="26">
        <v>97</v>
      </c>
      <c r="H24" s="53"/>
      <c r="I24" s="49" t="s">
        <v>486</v>
      </c>
      <c r="J24" s="47"/>
      <c r="K24" s="44"/>
    </row>
    <row r="25" spans="1:11" ht="16.5" customHeight="1">
      <c r="A25" s="678" t="s">
        <v>487</v>
      </c>
      <c r="B25" s="679"/>
      <c r="C25" s="25">
        <v>39660</v>
      </c>
      <c r="D25" s="57" t="s">
        <v>488</v>
      </c>
      <c r="E25" s="26">
        <v>1404</v>
      </c>
      <c r="F25" s="53" t="s">
        <v>80</v>
      </c>
      <c r="G25" s="26">
        <v>1404</v>
      </c>
      <c r="H25" s="53" t="s">
        <v>80</v>
      </c>
      <c r="I25" s="49" t="s">
        <v>455</v>
      </c>
      <c r="J25" s="47"/>
      <c r="K25" s="44"/>
    </row>
    <row r="26" spans="1:11" ht="16.5" customHeight="1">
      <c r="A26" s="678" t="s">
        <v>489</v>
      </c>
      <c r="B26" s="679"/>
      <c r="C26" s="25">
        <v>7300</v>
      </c>
      <c r="D26" s="57" t="s">
        <v>453</v>
      </c>
      <c r="E26" s="26">
        <v>2700</v>
      </c>
      <c r="F26" s="53" t="s">
        <v>460</v>
      </c>
      <c r="G26" s="26">
        <v>1080</v>
      </c>
      <c r="H26" s="53" t="s">
        <v>460</v>
      </c>
      <c r="I26" s="49" t="s">
        <v>461</v>
      </c>
      <c r="J26" s="47"/>
      <c r="K26" s="44"/>
    </row>
    <row r="27" spans="1:11" ht="16.5" customHeight="1">
      <c r="A27" s="678" t="s">
        <v>490</v>
      </c>
      <c r="B27" s="679"/>
      <c r="C27" s="25">
        <v>3681</v>
      </c>
      <c r="D27" s="57" t="s">
        <v>473</v>
      </c>
      <c r="E27" s="26">
        <v>2592</v>
      </c>
      <c r="F27" s="53" t="s">
        <v>372</v>
      </c>
      <c r="G27" s="26">
        <v>2268</v>
      </c>
      <c r="H27" s="53" t="s">
        <v>372</v>
      </c>
      <c r="I27" s="49" t="s">
        <v>491</v>
      </c>
      <c r="J27" s="47"/>
      <c r="K27" s="44"/>
    </row>
    <row r="28" spans="1:11" ht="16.5" customHeight="1">
      <c r="A28" s="678" t="s">
        <v>492</v>
      </c>
      <c r="B28" s="679"/>
      <c r="C28" s="25">
        <v>108</v>
      </c>
      <c r="D28" s="57" t="s">
        <v>485</v>
      </c>
      <c r="E28" s="26">
        <v>10800</v>
      </c>
      <c r="F28" s="53" t="s">
        <v>460</v>
      </c>
      <c r="G28" s="26">
        <v>2268</v>
      </c>
      <c r="H28" s="53" t="s">
        <v>454</v>
      </c>
      <c r="I28" s="49" t="s">
        <v>493</v>
      </c>
      <c r="J28" s="47"/>
      <c r="K28" s="44"/>
    </row>
    <row r="29" spans="1:11" ht="16.5" customHeight="1" thickBot="1">
      <c r="A29" s="681" t="s">
        <v>494</v>
      </c>
      <c r="B29" s="682"/>
      <c r="C29" s="27">
        <v>3743</v>
      </c>
      <c r="D29" s="58" t="s">
        <v>495</v>
      </c>
      <c r="E29" s="29">
        <v>162</v>
      </c>
      <c r="F29" s="55" t="s">
        <v>450</v>
      </c>
      <c r="G29" s="29">
        <v>54</v>
      </c>
      <c r="H29" s="54" t="s">
        <v>450</v>
      </c>
      <c r="I29" s="49" t="s">
        <v>496</v>
      </c>
      <c r="J29" s="48"/>
      <c r="K29" s="45"/>
    </row>
    <row r="30" spans="1:11" ht="19.5" customHeight="1">
      <c r="A30" s="684" t="s">
        <v>497</v>
      </c>
      <c r="B30" s="693"/>
      <c r="C30" s="23"/>
      <c r="D30" s="36"/>
      <c r="E30" s="23"/>
      <c r="F30" s="23"/>
      <c r="G30" s="23"/>
      <c r="H30" s="23"/>
      <c r="I30" s="106"/>
      <c r="J30" s="46"/>
      <c r="K30" s="24"/>
    </row>
    <row r="31" spans="1:11" ht="16.5" customHeight="1">
      <c r="A31" s="678" t="s">
        <v>498</v>
      </c>
      <c r="B31" s="679"/>
      <c r="C31" s="25">
        <v>66140</v>
      </c>
      <c r="D31" s="57" t="s">
        <v>453</v>
      </c>
      <c r="E31" s="26">
        <v>2376</v>
      </c>
      <c r="F31" s="53" t="s">
        <v>450</v>
      </c>
      <c r="G31" s="26">
        <v>648</v>
      </c>
      <c r="H31" s="53" t="s">
        <v>450</v>
      </c>
      <c r="I31" s="49" t="s">
        <v>499</v>
      </c>
      <c r="J31" s="47"/>
      <c r="K31" s="44"/>
    </row>
    <row r="32" spans="1:11" ht="16.5" customHeight="1">
      <c r="A32" s="678" t="s">
        <v>500</v>
      </c>
      <c r="B32" s="679"/>
      <c r="C32" s="25">
        <v>0</v>
      </c>
      <c r="D32" s="57"/>
      <c r="E32" s="26"/>
      <c r="F32" s="53"/>
      <c r="G32" s="26"/>
      <c r="H32" s="53"/>
      <c r="I32" s="49"/>
      <c r="J32" s="47"/>
      <c r="K32" s="44"/>
    </row>
    <row r="33" spans="1:11" ht="16.5" customHeight="1">
      <c r="A33" s="678" t="s">
        <v>501</v>
      </c>
      <c r="B33" s="679"/>
      <c r="C33" s="25">
        <v>8980</v>
      </c>
      <c r="D33" s="57" t="s">
        <v>453</v>
      </c>
      <c r="E33" s="26">
        <v>4104</v>
      </c>
      <c r="F33" s="53" t="s">
        <v>450</v>
      </c>
      <c r="G33" s="26">
        <v>2160</v>
      </c>
      <c r="H33" s="53" t="s">
        <v>454</v>
      </c>
      <c r="I33" s="49" t="s">
        <v>502</v>
      </c>
      <c r="J33" s="47"/>
      <c r="K33" s="44"/>
    </row>
    <row r="34" spans="1:11" ht="16.5" customHeight="1">
      <c r="A34" s="678" t="s">
        <v>503</v>
      </c>
      <c r="B34" s="679"/>
      <c r="C34" s="25">
        <v>5110</v>
      </c>
      <c r="D34" s="57" t="s">
        <v>453</v>
      </c>
      <c r="E34" s="26">
        <v>5400</v>
      </c>
      <c r="F34" s="53" t="s">
        <v>460</v>
      </c>
      <c r="G34" s="26">
        <v>3240</v>
      </c>
      <c r="H34" s="53" t="s">
        <v>460</v>
      </c>
      <c r="I34" s="49" t="s">
        <v>504</v>
      </c>
      <c r="J34" s="47"/>
      <c r="K34" s="44"/>
    </row>
    <row r="35" spans="1:11" ht="16.5" customHeight="1">
      <c r="A35" s="678" t="s">
        <v>505</v>
      </c>
      <c r="B35" s="679"/>
      <c r="C35" s="25">
        <v>3820</v>
      </c>
      <c r="D35" s="57" t="s">
        <v>453</v>
      </c>
      <c r="E35" s="26">
        <v>5400</v>
      </c>
      <c r="F35" s="53" t="s">
        <v>371</v>
      </c>
      <c r="G35" s="26">
        <v>3240</v>
      </c>
      <c r="H35" s="53" t="s">
        <v>371</v>
      </c>
      <c r="I35" s="49" t="s">
        <v>504</v>
      </c>
      <c r="J35" s="47"/>
      <c r="K35" s="44"/>
    </row>
    <row r="36" spans="1:11" ht="16.5" customHeight="1">
      <c r="A36" s="678" t="s">
        <v>506</v>
      </c>
      <c r="B36" s="679"/>
      <c r="C36" s="25">
        <v>2390</v>
      </c>
      <c r="D36" s="57" t="s">
        <v>453</v>
      </c>
      <c r="E36" s="26">
        <v>4644</v>
      </c>
      <c r="F36" s="53"/>
      <c r="G36" s="26">
        <v>2376</v>
      </c>
      <c r="H36" s="53"/>
      <c r="I36" s="49" t="s">
        <v>507</v>
      </c>
      <c r="J36" s="47"/>
      <c r="K36" s="44"/>
    </row>
    <row r="37" spans="1:11" ht="16.5" customHeight="1">
      <c r="A37" s="678" t="s">
        <v>508</v>
      </c>
      <c r="B37" s="679"/>
      <c r="C37" s="25">
        <v>18786</v>
      </c>
      <c r="D37" s="57" t="s">
        <v>509</v>
      </c>
      <c r="E37" s="26">
        <v>1728</v>
      </c>
      <c r="F37" s="53" t="s">
        <v>454</v>
      </c>
      <c r="G37" s="26">
        <v>648</v>
      </c>
      <c r="H37" s="53" t="s">
        <v>450</v>
      </c>
      <c r="I37" s="49" t="s">
        <v>510</v>
      </c>
      <c r="J37" s="47"/>
      <c r="K37" s="44"/>
    </row>
    <row r="38" spans="1:11" ht="16.5" customHeight="1">
      <c r="A38" s="678" t="s">
        <v>511</v>
      </c>
      <c r="B38" s="679"/>
      <c r="C38" s="25">
        <v>1258</v>
      </c>
      <c r="D38" s="57" t="s">
        <v>468</v>
      </c>
      <c r="E38" s="26">
        <v>7020</v>
      </c>
      <c r="F38" s="53" t="s">
        <v>454</v>
      </c>
      <c r="G38" s="26">
        <v>4860</v>
      </c>
      <c r="H38" s="53" t="s">
        <v>460</v>
      </c>
      <c r="I38" s="49" t="s">
        <v>512</v>
      </c>
      <c r="J38" s="47"/>
      <c r="K38" s="44"/>
    </row>
    <row r="39" spans="1:11" ht="16.5" customHeight="1">
      <c r="A39" s="678" t="s">
        <v>513</v>
      </c>
      <c r="B39" s="679"/>
      <c r="C39" s="25">
        <v>2921</v>
      </c>
      <c r="D39" s="57" t="s">
        <v>514</v>
      </c>
      <c r="E39" s="26">
        <v>15120</v>
      </c>
      <c r="F39" s="53" t="s">
        <v>450</v>
      </c>
      <c r="G39" s="26">
        <v>2268</v>
      </c>
      <c r="H39" s="53" t="s">
        <v>454</v>
      </c>
      <c r="I39" s="49" t="s">
        <v>515</v>
      </c>
      <c r="J39" s="47"/>
      <c r="K39" s="44"/>
    </row>
    <row r="40" spans="1:11" ht="16.5" customHeight="1" thickBot="1">
      <c r="A40" s="681" t="s">
        <v>516</v>
      </c>
      <c r="B40" s="682"/>
      <c r="C40" s="27">
        <v>1253</v>
      </c>
      <c r="D40" s="58" t="s">
        <v>517</v>
      </c>
      <c r="E40" s="29">
        <v>756</v>
      </c>
      <c r="F40" s="55" t="s">
        <v>80</v>
      </c>
      <c r="G40" s="29">
        <v>648</v>
      </c>
      <c r="H40" s="55" t="s">
        <v>80</v>
      </c>
      <c r="I40" s="50" t="s">
        <v>518</v>
      </c>
      <c r="J40" s="48"/>
      <c r="K40" s="45"/>
    </row>
    <row r="41" spans="1:2" ht="13.5" customHeight="1">
      <c r="A41" s="37" t="s">
        <v>235</v>
      </c>
      <c r="B41" s="51" t="s">
        <v>236</v>
      </c>
    </row>
    <row r="42" ht="13.5" customHeight="1">
      <c r="B42" s="21" t="s">
        <v>68</v>
      </c>
    </row>
    <row r="43" ht="13.5" customHeight="1">
      <c r="B43" s="21" t="s">
        <v>237</v>
      </c>
    </row>
    <row r="44" ht="13.5" customHeight="1">
      <c r="B44" s="21" t="s">
        <v>70</v>
      </c>
    </row>
    <row r="45" ht="13.5" customHeight="1">
      <c r="B45" s="21" t="s">
        <v>238</v>
      </c>
    </row>
  </sheetData>
  <sheetProtection/>
  <mergeCells count="41">
    <mergeCell ref="E8:F8"/>
    <mergeCell ref="G8:H8"/>
    <mergeCell ref="J3:K3"/>
    <mergeCell ref="E3:F3"/>
    <mergeCell ref="I7:K8"/>
    <mergeCell ref="E4:F4"/>
    <mergeCell ref="G4:H4"/>
    <mergeCell ref="G3:H3"/>
    <mergeCell ref="E7:H7"/>
    <mergeCell ref="D7:D8"/>
    <mergeCell ref="A16:B16"/>
    <mergeCell ref="A7:B8"/>
    <mergeCell ref="A10:B10"/>
    <mergeCell ref="A11:B11"/>
    <mergeCell ref="A9:B9"/>
    <mergeCell ref="A23:B23"/>
    <mergeCell ref="A24:B24"/>
    <mergeCell ref="A25:B25"/>
    <mergeCell ref="A33:B33"/>
    <mergeCell ref="A21:B21"/>
    <mergeCell ref="A17:B17"/>
    <mergeCell ref="A18:B18"/>
    <mergeCell ref="A19:B19"/>
    <mergeCell ref="A20:B20"/>
    <mergeCell ref="A22:B22"/>
    <mergeCell ref="A34:B34"/>
    <mergeCell ref="A26:B26"/>
    <mergeCell ref="A27:B27"/>
    <mergeCell ref="A28:B28"/>
    <mergeCell ref="A29:B29"/>
    <mergeCell ref="A30:B30"/>
    <mergeCell ref="A39:B39"/>
    <mergeCell ref="A40:B40"/>
    <mergeCell ref="A3:B3"/>
    <mergeCell ref="A4:B4"/>
    <mergeCell ref="A35:B35"/>
    <mergeCell ref="A36:B36"/>
    <mergeCell ref="A37:B37"/>
    <mergeCell ref="A38:B38"/>
    <mergeCell ref="A31:B31"/>
    <mergeCell ref="A32:B32"/>
  </mergeCells>
  <printOptions/>
  <pageMargins left="0.7874015748031497" right="0.1968503937007874" top="0.5905511811023623" bottom="0.5905511811023623" header="0.5118110236220472" footer="0.5118110236220472"/>
  <pageSetup fitToHeight="1" fitToWidth="1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1"/>
  <dimension ref="A1:M87"/>
  <sheetViews>
    <sheetView zoomScalePageLayoutView="0" workbookViewId="0" topLeftCell="A1">
      <selection activeCell="A40" sqref="A40"/>
    </sheetView>
  </sheetViews>
  <sheetFormatPr defaultColWidth="9.140625" defaultRowHeight="19.5" customHeight="1"/>
  <cols>
    <col min="1" max="1" width="6.8515625" style="63" customWidth="1"/>
    <col min="2" max="2" width="15.7109375" style="63" customWidth="1"/>
    <col min="3" max="4" width="11.140625" style="37" customWidth="1"/>
    <col min="5" max="5" width="9.140625" style="37" customWidth="1"/>
    <col min="6" max="6" width="2.7109375" style="63" customWidth="1"/>
    <col min="7" max="7" width="9.140625" style="37" customWidth="1"/>
    <col min="8" max="8" width="2.7109375" style="63" customWidth="1"/>
    <col min="9" max="9" width="11.140625" style="63" customWidth="1"/>
    <col min="10" max="11" width="9.8515625" style="63" customWidth="1"/>
    <col min="12" max="12" width="1.7109375" style="21" customWidth="1"/>
    <col min="13" max="16384" width="9.140625" style="21" customWidth="1"/>
  </cols>
  <sheetData>
    <row r="1" spans="1:11" ht="19.5" customHeight="1">
      <c r="A1" s="62" t="s">
        <v>96</v>
      </c>
      <c r="B1" s="62"/>
      <c r="I1" s="64" t="s">
        <v>420</v>
      </c>
      <c r="J1" s="64"/>
      <c r="K1" s="64"/>
    </row>
    <row r="2" ht="19.5" customHeight="1" thickBot="1"/>
    <row r="3" spans="1:13" s="118" customFormat="1" ht="19.5" customHeight="1" thickBot="1">
      <c r="A3" s="116" t="s">
        <v>59</v>
      </c>
      <c r="B3" s="117"/>
      <c r="C3" s="31" t="s">
        <v>60</v>
      </c>
      <c r="D3" s="59" t="s">
        <v>61</v>
      </c>
      <c r="E3" s="675" t="s">
        <v>62</v>
      </c>
      <c r="F3" s="710"/>
      <c r="G3" s="675" t="s">
        <v>63</v>
      </c>
      <c r="H3" s="676"/>
      <c r="I3" s="43"/>
      <c r="J3" s="663" t="s">
        <v>29</v>
      </c>
      <c r="K3" s="664"/>
      <c r="M3" s="119"/>
    </row>
    <row r="4" spans="1:13" ht="19.5" customHeight="1" thickBot="1">
      <c r="A4" s="66" t="s">
        <v>64</v>
      </c>
      <c r="B4" s="67"/>
      <c r="C4" s="28">
        <v>0</v>
      </c>
      <c r="D4" s="29">
        <v>0</v>
      </c>
      <c r="E4" s="29">
        <v>0</v>
      </c>
      <c r="F4" s="67"/>
      <c r="G4" s="29">
        <v>0</v>
      </c>
      <c r="H4" s="68"/>
      <c r="I4" s="65"/>
      <c r="J4" s="38" t="s">
        <v>22</v>
      </c>
      <c r="K4" s="32" t="s">
        <v>23</v>
      </c>
      <c r="M4" s="56"/>
    </row>
    <row r="5" spans="1:11" ht="19.5" customHeight="1" thickBot="1">
      <c r="A5" s="69"/>
      <c r="B5" s="69"/>
      <c r="C5" s="22"/>
      <c r="D5" s="22"/>
      <c r="E5" s="22"/>
      <c r="F5" s="69"/>
      <c r="G5" s="22"/>
      <c r="H5" s="69"/>
      <c r="J5" s="70"/>
      <c r="K5" s="71"/>
    </row>
    <row r="6" ht="19.5" customHeight="1" thickBot="1"/>
    <row r="7" spans="1:11" ht="15" customHeight="1">
      <c r="A7" s="72" t="s">
        <v>65</v>
      </c>
      <c r="B7" s="73"/>
      <c r="C7" s="30" t="s">
        <v>26</v>
      </c>
      <c r="D7" s="677" t="s">
        <v>28</v>
      </c>
      <c r="E7" s="675" t="s">
        <v>304</v>
      </c>
      <c r="F7" s="419"/>
      <c r="G7" s="419"/>
      <c r="H7" s="676"/>
      <c r="I7" s="667" t="s">
        <v>27</v>
      </c>
      <c r="J7" s="668"/>
      <c r="K7" s="669"/>
    </row>
    <row r="8" spans="1:11" ht="15" customHeight="1" thickBot="1">
      <c r="A8" s="74"/>
      <c r="B8" s="75"/>
      <c r="C8" s="33" t="s">
        <v>30</v>
      </c>
      <c r="D8" s="404"/>
      <c r="E8" s="683" t="s">
        <v>260</v>
      </c>
      <c r="F8" s="504"/>
      <c r="G8" s="503" t="s">
        <v>261</v>
      </c>
      <c r="H8" s="604"/>
      <c r="I8" s="670"/>
      <c r="J8" s="401"/>
      <c r="K8" s="671"/>
    </row>
    <row r="9" spans="1:11" ht="19.5" customHeight="1">
      <c r="A9" s="76" t="s">
        <v>66</v>
      </c>
      <c r="B9" s="77"/>
      <c r="C9" s="97"/>
      <c r="D9" s="23"/>
      <c r="E9" s="99"/>
      <c r="F9" s="162"/>
      <c r="G9" s="23"/>
      <c r="H9" s="78"/>
      <c r="I9" s="163"/>
      <c r="J9" s="78"/>
      <c r="K9" s="79"/>
    </row>
    <row r="10" spans="1:11" ht="16.5" customHeight="1">
      <c r="A10" s="151" t="s">
        <v>37</v>
      </c>
      <c r="B10" s="152"/>
      <c r="C10" s="164">
        <v>82710</v>
      </c>
      <c r="D10" s="159" t="s">
        <v>381</v>
      </c>
      <c r="E10" s="26">
        <v>1512</v>
      </c>
      <c r="F10" s="82" t="s">
        <v>382</v>
      </c>
      <c r="G10" s="26">
        <v>864</v>
      </c>
      <c r="H10" s="82" t="s">
        <v>383</v>
      </c>
      <c r="I10" s="83" t="s">
        <v>384</v>
      </c>
      <c r="J10" s="84"/>
      <c r="K10" s="85"/>
    </row>
    <row r="11" spans="1:11" ht="16.5" customHeight="1">
      <c r="A11" s="156" t="s">
        <v>38</v>
      </c>
      <c r="B11" s="152"/>
      <c r="C11" s="164">
        <v>24340</v>
      </c>
      <c r="D11" s="159" t="s">
        <v>385</v>
      </c>
      <c r="E11" s="26">
        <v>1620</v>
      </c>
      <c r="F11" s="82" t="s">
        <v>383</v>
      </c>
      <c r="G11" s="26">
        <v>972</v>
      </c>
      <c r="H11" s="82" t="s">
        <v>383</v>
      </c>
      <c r="I11" s="83" t="s">
        <v>386</v>
      </c>
      <c r="J11" s="84"/>
      <c r="K11" s="85"/>
    </row>
    <row r="12" spans="1:11" ht="16.5" customHeight="1">
      <c r="A12" s="156" t="s">
        <v>296</v>
      </c>
      <c r="B12" s="152"/>
      <c r="C12" s="164">
        <v>970</v>
      </c>
      <c r="D12" s="159" t="s">
        <v>387</v>
      </c>
      <c r="E12" s="26">
        <v>1512</v>
      </c>
      <c r="F12" s="82" t="s">
        <v>383</v>
      </c>
      <c r="G12" s="26">
        <v>1080</v>
      </c>
      <c r="H12" s="82" t="s">
        <v>383</v>
      </c>
      <c r="I12" s="83" t="s">
        <v>386</v>
      </c>
      <c r="J12" s="84"/>
      <c r="K12" s="85"/>
    </row>
    <row r="13" spans="1:11" ht="16.5" customHeight="1">
      <c r="A13" s="157" t="s">
        <v>50</v>
      </c>
      <c r="B13" s="152"/>
      <c r="C13" s="164">
        <v>45950</v>
      </c>
      <c r="D13" s="159" t="s">
        <v>388</v>
      </c>
      <c r="E13" s="26">
        <v>1458</v>
      </c>
      <c r="F13" s="82" t="s">
        <v>383</v>
      </c>
      <c r="G13" s="26">
        <v>518</v>
      </c>
      <c r="H13" s="82" t="s">
        <v>383</v>
      </c>
      <c r="I13" s="83" t="s">
        <v>389</v>
      </c>
      <c r="J13" s="84"/>
      <c r="K13" s="85"/>
    </row>
    <row r="14" spans="1:11" ht="16.5" customHeight="1">
      <c r="A14" s="157" t="s">
        <v>51</v>
      </c>
      <c r="B14" s="152"/>
      <c r="C14" s="164">
        <v>60380</v>
      </c>
      <c r="D14" s="159" t="s">
        <v>385</v>
      </c>
      <c r="E14" s="26">
        <v>1296</v>
      </c>
      <c r="F14" s="82" t="s">
        <v>383</v>
      </c>
      <c r="G14" s="26">
        <v>486</v>
      </c>
      <c r="H14" s="82" t="s">
        <v>383</v>
      </c>
      <c r="I14" s="83" t="s">
        <v>390</v>
      </c>
      <c r="J14" s="84"/>
      <c r="K14" s="85"/>
    </row>
    <row r="15" spans="1:11" ht="16.5" customHeight="1">
      <c r="A15" s="157" t="s">
        <v>52</v>
      </c>
      <c r="B15" s="152"/>
      <c r="C15" s="164">
        <v>3645</v>
      </c>
      <c r="D15" s="159" t="s">
        <v>391</v>
      </c>
      <c r="E15" s="26">
        <v>140</v>
      </c>
      <c r="F15" s="82" t="s">
        <v>383</v>
      </c>
      <c r="G15" s="26">
        <v>119</v>
      </c>
      <c r="H15" s="82" t="s">
        <v>383</v>
      </c>
      <c r="I15" s="83" t="s">
        <v>392</v>
      </c>
      <c r="J15" s="84"/>
      <c r="K15" s="85"/>
    </row>
    <row r="16" spans="1:11" ht="16.5" customHeight="1">
      <c r="A16" s="157" t="s">
        <v>339</v>
      </c>
      <c r="B16" s="152"/>
      <c r="C16" s="164">
        <v>12838</v>
      </c>
      <c r="D16" s="159" t="s">
        <v>393</v>
      </c>
      <c r="E16" s="26">
        <v>2430</v>
      </c>
      <c r="F16" s="82" t="s">
        <v>383</v>
      </c>
      <c r="G16" s="26">
        <v>324</v>
      </c>
      <c r="H16" s="82" t="s">
        <v>383</v>
      </c>
      <c r="I16" s="83" t="s">
        <v>386</v>
      </c>
      <c r="J16" s="84"/>
      <c r="K16" s="85"/>
    </row>
    <row r="17" spans="1:11" ht="16.5" customHeight="1">
      <c r="A17" s="157" t="s">
        <v>247</v>
      </c>
      <c r="B17" s="152"/>
      <c r="C17" s="164">
        <v>7722</v>
      </c>
      <c r="D17" s="159" t="s">
        <v>394</v>
      </c>
      <c r="E17" s="26">
        <v>110</v>
      </c>
      <c r="F17" s="82" t="s">
        <v>383</v>
      </c>
      <c r="G17" s="26">
        <v>70</v>
      </c>
      <c r="H17" s="82" t="s">
        <v>383</v>
      </c>
      <c r="I17" s="83" t="s">
        <v>395</v>
      </c>
      <c r="J17" s="84"/>
      <c r="K17" s="85"/>
    </row>
    <row r="18" spans="1:11" ht="16.5" customHeight="1">
      <c r="A18" s="157" t="s">
        <v>53</v>
      </c>
      <c r="B18" s="152"/>
      <c r="C18" s="164">
        <v>13303</v>
      </c>
      <c r="D18" s="159" t="s">
        <v>396</v>
      </c>
      <c r="E18" s="26">
        <v>3240</v>
      </c>
      <c r="F18" s="82" t="s">
        <v>383</v>
      </c>
      <c r="G18" s="26">
        <v>432</v>
      </c>
      <c r="H18" s="82" t="s">
        <v>383</v>
      </c>
      <c r="I18" s="83" t="s">
        <v>397</v>
      </c>
      <c r="J18" s="84"/>
      <c r="K18" s="85"/>
    </row>
    <row r="19" spans="1:11" ht="16.5" customHeight="1">
      <c r="A19" s="158" t="s">
        <v>54</v>
      </c>
      <c r="B19" s="152"/>
      <c r="C19" s="164">
        <v>36904</v>
      </c>
      <c r="D19" s="159" t="s">
        <v>393</v>
      </c>
      <c r="E19" s="26">
        <v>2700</v>
      </c>
      <c r="F19" s="82" t="s">
        <v>383</v>
      </c>
      <c r="G19" s="26">
        <v>432</v>
      </c>
      <c r="H19" s="82" t="s">
        <v>383</v>
      </c>
      <c r="I19" s="83" t="s">
        <v>398</v>
      </c>
      <c r="J19" s="84"/>
      <c r="K19" s="85"/>
    </row>
    <row r="20" spans="1:11" ht="16.5" customHeight="1">
      <c r="A20" s="158" t="s">
        <v>98</v>
      </c>
      <c r="B20" s="152"/>
      <c r="C20" s="164">
        <v>14240</v>
      </c>
      <c r="D20" s="159" t="s">
        <v>385</v>
      </c>
      <c r="E20" s="26">
        <v>3080</v>
      </c>
      <c r="F20" s="82" t="s">
        <v>383</v>
      </c>
      <c r="G20" s="26">
        <v>648</v>
      </c>
      <c r="H20" s="82" t="s">
        <v>383</v>
      </c>
      <c r="I20" s="83" t="s">
        <v>386</v>
      </c>
      <c r="J20" s="84"/>
      <c r="K20" s="85"/>
    </row>
    <row r="21" spans="1:11" ht="16.5" customHeight="1">
      <c r="A21" s="158" t="s">
        <v>97</v>
      </c>
      <c r="B21" s="152"/>
      <c r="C21" s="164">
        <v>7536</v>
      </c>
      <c r="D21" s="159" t="s">
        <v>399</v>
      </c>
      <c r="E21" s="26">
        <v>86</v>
      </c>
      <c r="F21" s="82" t="s">
        <v>383</v>
      </c>
      <c r="G21" s="26">
        <v>65</v>
      </c>
      <c r="H21" s="82" t="s">
        <v>383</v>
      </c>
      <c r="I21" s="83" t="s">
        <v>400</v>
      </c>
      <c r="J21" s="84"/>
      <c r="K21" s="85"/>
    </row>
    <row r="22" spans="1:11" ht="16.5" customHeight="1">
      <c r="A22" s="158" t="s">
        <v>101</v>
      </c>
      <c r="B22" s="152"/>
      <c r="C22" s="164">
        <v>14628</v>
      </c>
      <c r="D22" s="159" t="s">
        <v>393</v>
      </c>
      <c r="E22" s="26">
        <v>2268</v>
      </c>
      <c r="F22" s="82" t="s">
        <v>383</v>
      </c>
      <c r="G22" s="26">
        <v>432</v>
      </c>
      <c r="H22" s="82" t="s">
        <v>383</v>
      </c>
      <c r="I22" s="83" t="s">
        <v>401</v>
      </c>
      <c r="J22" s="84"/>
      <c r="K22" s="85"/>
    </row>
    <row r="23" spans="1:11" ht="16.5" customHeight="1">
      <c r="A23" s="158" t="s">
        <v>55</v>
      </c>
      <c r="B23" s="152"/>
      <c r="C23" s="164">
        <v>29050</v>
      </c>
      <c r="D23" s="159" t="s">
        <v>385</v>
      </c>
      <c r="E23" s="26">
        <v>1728</v>
      </c>
      <c r="F23" s="82" t="s">
        <v>383</v>
      </c>
      <c r="G23" s="26">
        <v>1188</v>
      </c>
      <c r="H23" s="82" t="s">
        <v>383</v>
      </c>
      <c r="I23" s="83" t="s">
        <v>386</v>
      </c>
      <c r="J23" s="84"/>
      <c r="K23" s="85"/>
    </row>
    <row r="24" spans="1:11" ht="16.5" customHeight="1">
      <c r="A24" s="158" t="s">
        <v>103</v>
      </c>
      <c r="B24" s="152"/>
      <c r="C24" s="164">
        <v>2376</v>
      </c>
      <c r="D24" s="159" t="s">
        <v>385</v>
      </c>
      <c r="E24" s="26">
        <v>3780</v>
      </c>
      <c r="F24" s="82" t="s">
        <v>383</v>
      </c>
      <c r="G24" s="26">
        <v>1566</v>
      </c>
      <c r="H24" s="82" t="s">
        <v>383</v>
      </c>
      <c r="I24" s="83" t="s">
        <v>402</v>
      </c>
      <c r="J24" s="84"/>
      <c r="K24" s="85"/>
    </row>
    <row r="25" spans="1:11" ht="16.5" customHeight="1">
      <c r="A25" s="158" t="s">
        <v>56</v>
      </c>
      <c r="B25" s="152"/>
      <c r="C25" s="164">
        <v>55120</v>
      </c>
      <c r="D25" s="159" t="s">
        <v>403</v>
      </c>
      <c r="E25" s="26">
        <v>1404</v>
      </c>
      <c r="F25" s="82" t="s">
        <v>383</v>
      </c>
      <c r="G25" s="26">
        <v>1404</v>
      </c>
      <c r="H25" s="82" t="s">
        <v>383</v>
      </c>
      <c r="I25" s="83" t="s">
        <v>386</v>
      </c>
      <c r="J25" s="84"/>
      <c r="K25" s="85"/>
    </row>
    <row r="26" spans="1:11" ht="16.5" customHeight="1">
      <c r="A26" s="157" t="s">
        <v>57</v>
      </c>
      <c r="B26" s="152"/>
      <c r="C26" s="164">
        <v>6885</v>
      </c>
      <c r="D26" s="159" t="s">
        <v>385</v>
      </c>
      <c r="E26" s="26">
        <v>1944</v>
      </c>
      <c r="F26" s="82" t="s">
        <v>383</v>
      </c>
      <c r="G26" s="26">
        <v>864</v>
      </c>
      <c r="H26" s="82" t="s">
        <v>383</v>
      </c>
      <c r="I26" s="83" t="s">
        <v>389</v>
      </c>
      <c r="J26" s="84"/>
      <c r="K26" s="85"/>
    </row>
    <row r="27" spans="1:11" ht="16.5" customHeight="1">
      <c r="A27" s="153" t="s">
        <v>105</v>
      </c>
      <c r="B27" s="152"/>
      <c r="C27" s="164">
        <v>4014</v>
      </c>
      <c r="D27" s="160" t="s">
        <v>396</v>
      </c>
      <c r="E27" s="142">
        <v>2538</v>
      </c>
      <c r="F27" s="91" t="s">
        <v>383</v>
      </c>
      <c r="G27" s="26">
        <v>1188</v>
      </c>
      <c r="H27" s="91" t="s">
        <v>383</v>
      </c>
      <c r="I27" s="83" t="s">
        <v>404</v>
      </c>
      <c r="J27" s="84"/>
      <c r="K27" s="85"/>
    </row>
    <row r="28" spans="1:11" ht="16.5" customHeight="1">
      <c r="A28" s="153" t="s">
        <v>107</v>
      </c>
      <c r="B28" s="152"/>
      <c r="C28" s="164">
        <v>114</v>
      </c>
      <c r="D28" s="159" t="s">
        <v>405</v>
      </c>
      <c r="E28" s="26">
        <v>8640</v>
      </c>
      <c r="F28" s="82" t="s">
        <v>383</v>
      </c>
      <c r="G28" s="142">
        <v>2700</v>
      </c>
      <c r="H28" s="143" t="s">
        <v>383</v>
      </c>
      <c r="I28" s="83" t="s">
        <v>406</v>
      </c>
      <c r="J28" s="84"/>
      <c r="K28" s="85"/>
    </row>
    <row r="29" spans="1:11" ht="16.5" customHeight="1" thickBot="1">
      <c r="A29" s="154" t="s">
        <v>58</v>
      </c>
      <c r="B29" s="155"/>
      <c r="C29" s="165">
        <v>3802</v>
      </c>
      <c r="D29" s="161" t="s">
        <v>407</v>
      </c>
      <c r="E29" s="29">
        <v>162</v>
      </c>
      <c r="F29" s="82" t="s">
        <v>383</v>
      </c>
      <c r="G29" s="29">
        <v>54</v>
      </c>
      <c r="H29" s="143" t="s">
        <v>383</v>
      </c>
      <c r="I29" s="83" t="s">
        <v>408</v>
      </c>
      <c r="J29" s="89"/>
      <c r="K29" s="90"/>
    </row>
    <row r="30" spans="1:11" ht="19.5" customHeight="1" thickTop="1">
      <c r="A30" s="76" t="s">
        <v>67</v>
      </c>
      <c r="B30" s="77"/>
      <c r="C30" s="23"/>
      <c r="D30" s="120"/>
      <c r="E30" s="23"/>
      <c r="F30" s="78"/>
      <c r="G30" s="23"/>
      <c r="H30" s="78"/>
      <c r="I30" s="86"/>
      <c r="J30" s="86"/>
      <c r="K30" s="79"/>
    </row>
    <row r="31" spans="1:11" ht="16.5" customHeight="1">
      <c r="A31" s="80" t="s">
        <v>306</v>
      </c>
      <c r="B31" s="81"/>
      <c r="C31" s="25">
        <v>48823</v>
      </c>
      <c r="D31" s="57" t="s">
        <v>385</v>
      </c>
      <c r="E31" s="26">
        <v>2376</v>
      </c>
      <c r="F31" s="53" t="s">
        <v>383</v>
      </c>
      <c r="G31" s="26">
        <v>648</v>
      </c>
      <c r="H31" s="53" t="s">
        <v>383</v>
      </c>
      <c r="I31" s="49" t="s">
        <v>409</v>
      </c>
      <c r="J31" s="47"/>
      <c r="K31" s="44"/>
    </row>
    <row r="32" spans="1:11" ht="16.5" customHeight="1">
      <c r="A32" s="80" t="s">
        <v>297</v>
      </c>
      <c r="B32" s="81"/>
      <c r="C32" s="25">
        <v>60</v>
      </c>
      <c r="D32" s="57" t="s">
        <v>375</v>
      </c>
      <c r="E32" s="26">
        <v>3240</v>
      </c>
      <c r="F32" s="53" t="s">
        <v>80</v>
      </c>
      <c r="G32" s="26">
        <v>3240</v>
      </c>
      <c r="H32" s="53" t="s">
        <v>80</v>
      </c>
      <c r="I32" s="49" t="s">
        <v>330</v>
      </c>
      <c r="J32" s="47"/>
      <c r="K32" s="44"/>
    </row>
    <row r="33" spans="1:11" ht="16.5" customHeight="1">
      <c r="A33" s="80" t="s">
        <v>356</v>
      </c>
      <c r="B33" s="81"/>
      <c r="C33" s="25">
        <v>2770</v>
      </c>
      <c r="D33" s="57" t="s">
        <v>385</v>
      </c>
      <c r="E33" s="26">
        <v>4104</v>
      </c>
      <c r="F33" s="53" t="s">
        <v>383</v>
      </c>
      <c r="G33" s="26">
        <v>3240</v>
      </c>
      <c r="H33" s="53" t="s">
        <v>383</v>
      </c>
      <c r="I33" s="49" t="s">
        <v>410</v>
      </c>
      <c r="J33" s="47"/>
      <c r="K33" s="44"/>
    </row>
    <row r="34" spans="1:11" ht="16.5" customHeight="1">
      <c r="A34" s="80" t="s">
        <v>358</v>
      </c>
      <c r="B34" s="81"/>
      <c r="C34" s="25">
        <v>2390</v>
      </c>
      <c r="D34" s="57" t="s">
        <v>385</v>
      </c>
      <c r="E34" s="26">
        <v>3240</v>
      </c>
      <c r="F34" s="53" t="s">
        <v>383</v>
      </c>
      <c r="G34" s="26">
        <v>2700</v>
      </c>
      <c r="H34" s="53" t="s">
        <v>383</v>
      </c>
      <c r="I34" s="49" t="s">
        <v>411</v>
      </c>
      <c r="J34" s="47"/>
      <c r="K34" s="44"/>
    </row>
    <row r="35" spans="1:11" ht="16.5" customHeight="1">
      <c r="A35" s="80" t="s">
        <v>360</v>
      </c>
      <c r="B35" s="81"/>
      <c r="C35" s="25">
        <v>1300</v>
      </c>
      <c r="D35" s="57" t="s">
        <v>40</v>
      </c>
      <c r="E35" s="26">
        <v>5724</v>
      </c>
      <c r="F35" s="53" t="s">
        <v>80</v>
      </c>
      <c r="G35" s="26">
        <v>3780</v>
      </c>
      <c r="H35" s="53" t="s">
        <v>80</v>
      </c>
      <c r="I35" s="49" t="s">
        <v>380</v>
      </c>
      <c r="J35" s="47"/>
      <c r="K35" s="44"/>
    </row>
    <row r="36" spans="1:11" ht="16.5" customHeight="1">
      <c r="A36" s="80" t="s">
        <v>362</v>
      </c>
      <c r="B36" s="81"/>
      <c r="C36" s="25">
        <v>968</v>
      </c>
      <c r="D36" s="57" t="s">
        <v>412</v>
      </c>
      <c r="E36" s="26">
        <v>2916</v>
      </c>
      <c r="F36" s="53" t="s">
        <v>383</v>
      </c>
      <c r="G36" s="26">
        <v>1080</v>
      </c>
      <c r="H36" s="53" t="s">
        <v>383</v>
      </c>
      <c r="I36" s="49" t="s">
        <v>413</v>
      </c>
      <c r="J36" s="47"/>
      <c r="K36" s="44"/>
    </row>
    <row r="37" spans="1:11" ht="16.5" customHeight="1">
      <c r="A37" s="80" t="s">
        <v>307</v>
      </c>
      <c r="B37" s="81"/>
      <c r="C37" s="25">
        <v>40218</v>
      </c>
      <c r="D37" s="57" t="s">
        <v>412</v>
      </c>
      <c r="E37" s="26">
        <v>2484</v>
      </c>
      <c r="F37" s="53" t="s">
        <v>383</v>
      </c>
      <c r="G37" s="26">
        <v>648</v>
      </c>
      <c r="H37" s="53" t="s">
        <v>383</v>
      </c>
      <c r="I37" s="49" t="s">
        <v>414</v>
      </c>
      <c r="J37" s="47"/>
      <c r="K37" s="44"/>
    </row>
    <row r="38" spans="1:11" ht="16.5" customHeight="1">
      <c r="A38" s="80" t="s">
        <v>308</v>
      </c>
      <c r="B38" s="81"/>
      <c r="C38" s="25">
        <v>1247</v>
      </c>
      <c r="D38" s="57" t="s">
        <v>393</v>
      </c>
      <c r="E38" s="26">
        <v>7560</v>
      </c>
      <c r="F38" s="53" t="s">
        <v>383</v>
      </c>
      <c r="G38" s="26">
        <v>4320</v>
      </c>
      <c r="H38" s="53" t="s">
        <v>383</v>
      </c>
      <c r="I38" s="49" t="s">
        <v>415</v>
      </c>
      <c r="J38" s="47"/>
      <c r="K38" s="44"/>
    </row>
    <row r="39" spans="1:11" ht="16.5" customHeight="1">
      <c r="A39" s="80" t="s">
        <v>225</v>
      </c>
      <c r="B39" s="81"/>
      <c r="C39" s="25">
        <v>2577</v>
      </c>
      <c r="D39" s="57" t="s">
        <v>416</v>
      </c>
      <c r="E39" s="26">
        <v>15120</v>
      </c>
      <c r="F39" s="53" t="s">
        <v>383</v>
      </c>
      <c r="G39" s="26">
        <v>2376</v>
      </c>
      <c r="H39" s="53" t="s">
        <v>383</v>
      </c>
      <c r="I39" s="49" t="s">
        <v>417</v>
      </c>
      <c r="J39" s="47"/>
      <c r="K39" s="44"/>
    </row>
    <row r="40" spans="1:11" ht="16.5" customHeight="1" thickBot="1">
      <c r="A40" s="66" t="s">
        <v>309</v>
      </c>
      <c r="B40" s="68"/>
      <c r="C40" s="27">
        <v>1263</v>
      </c>
      <c r="D40" s="58" t="s">
        <v>418</v>
      </c>
      <c r="E40" s="29">
        <v>756</v>
      </c>
      <c r="F40" s="55" t="s">
        <v>383</v>
      </c>
      <c r="G40" s="29">
        <v>648</v>
      </c>
      <c r="H40" s="55" t="s">
        <v>383</v>
      </c>
      <c r="I40" s="50" t="s">
        <v>419</v>
      </c>
      <c r="J40" s="48"/>
      <c r="K40" s="45"/>
    </row>
    <row r="41" spans="1:11" ht="13.5" customHeight="1">
      <c r="A41" s="37" t="s">
        <v>33</v>
      </c>
      <c r="B41" s="51" t="s">
        <v>47</v>
      </c>
      <c r="C41" s="21"/>
      <c r="D41" s="21"/>
      <c r="E41" s="21"/>
      <c r="F41" s="21"/>
      <c r="G41" s="21"/>
      <c r="H41" s="21"/>
      <c r="I41" s="21"/>
      <c r="J41" s="21"/>
      <c r="K41" s="21"/>
    </row>
    <row r="42" spans="1:11" ht="13.5" customHeight="1">
      <c r="A42" s="21"/>
      <c r="B42" s="21" t="s">
        <v>68</v>
      </c>
      <c r="C42" s="21"/>
      <c r="D42" s="21"/>
      <c r="E42" s="21"/>
      <c r="F42" s="21"/>
      <c r="G42" s="21"/>
      <c r="H42" s="21"/>
      <c r="I42" s="21"/>
      <c r="J42" s="21"/>
      <c r="K42" s="21"/>
    </row>
    <row r="43" spans="1:11" ht="13.5" customHeight="1">
      <c r="A43" s="21"/>
      <c r="B43" s="21" t="s">
        <v>69</v>
      </c>
      <c r="C43" s="21"/>
      <c r="D43" s="21"/>
      <c r="E43" s="21"/>
      <c r="F43" s="21"/>
      <c r="G43" s="21"/>
      <c r="H43" s="21"/>
      <c r="I43" s="21"/>
      <c r="J43" s="21"/>
      <c r="K43" s="21"/>
    </row>
    <row r="44" spans="1:11" ht="13.5" customHeight="1">
      <c r="A44" s="21"/>
      <c r="B44" s="21" t="s">
        <v>70</v>
      </c>
      <c r="C44" s="21"/>
      <c r="D44" s="21"/>
      <c r="E44" s="21"/>
      <c r="F44" s="21"/>
      <c r="G44" s="21"/>
      <c r="H44" s="21"/>
      <c r="I44" s="21"/>
      <c r="J44" s="21"/>
      <c r="K44" s="21"/>
    </row>
    <row r="45" spans="1:11" ht="13.5" customHeight="1">
      <c r="A45" s="21"/>
      <c r="B45" s="21" t="s">
        <v>71</v>
      </c>
      <c r="C45" s="21"/>
      <c r="D45" s="21"/>
      <c r="E45" s="21"/>
      <c r="F45" s="21"/>
      <c r="G45" s="21"/>
      <c r="H45" s="21"/>
      <c r="I45" s="21"/>
      <c r="J45" s="21"/>
      <c r="K45" s="21"/>
    </row>
    <row r="46" spans="1:11" s="96" customFormat="1" ht="16.5" customHeight="1" thickBot="1">
      <c r="A46" s="101" t="s">
        <v>79</v>
      </c>
      <c r="B46" s="101"/>
      <c r="C46" s="93"/>
      <c r="D46" s="94"/>
      <c r="E46" s="93"/>
      <c r="F46" s="93"/>
      <c r="G46" s="93"/>
      <c r="H46" s="93"/>
      <c r="I46" s="95"/>
      <c r="J46" s="92"/>
      <c r="K46" s="92"/>
    </row>
    <row r="47" spans="1:11" s="96" customFormat="1" ht="15" customHeight="1">
      <c r="A47" s="706"/>
      <c r="B47" s="707"/>
      <c r="C47" s="30" t="s">
        <v>72</v>
      </c>
      <c r="D47" s="677" t="s">
        <v>73</v>
      </c>
      <c r="E47" s="675" t="s">
        <v>74</v>
      </c>
      <c r="F47" s="710"/>
      <c r="G47" s="675" t="s">
        <v>75</v>
      </c>
      <c r="H47" s="676"/>
      <c r="I47" s="667" t="s">
        <v>76</v>
      </c>
      <c r="J47" s="668"/>
      <c r="K47" s="669"/>
    </row>
    <row r="48" spans="1:11" s="96" customFormat="1" ht="15" customHeight="1" thickBot="1">
      <c r="A48" s="708"/>
      <c r="B48" s="709"/>
      <c r="C48" s="33" t="s">
        <v>30</v>
      </c>
      <c r="D48" s="404"/>
      <c r="E48" s="703" t="s">
        <v>77</v>
      </c>
      <c r="F48" s="700"/>
      <c r="G48" s="401"/>
      <c r="H48" s="424"/>
      <c r="I48" s="670"/>
      <c r="J48" s="401"/>
      <c r="K48" s="671"/>
    </row>
    <row r="49" spans="1:11" ht="16.5" customHeight="1">
      <c r="A49" s="704" t="e">
        <f>日報!#REF!</f>
        <v>#REF!</v>
      </c>
      <c r="B49" s="705"/>
      <c r="C49" s="97"/>
      <c r="D49" s="98"/>
      <c r="E49" s="99"/>
      <c r="F49" s="23"/>
      <c r="G49" s="99"/>
      <c r="H49" s="23"/>
      <c r="I49" s="100"/>
      <c r="J49" s="46"/>
      <c r="K49" s="24"/>
    </row>
    <row r="50" spans="1:11" ht="16.5" customHeight="1">
      <c r="A50" s="678" t="e">
        <f>日報!#REF!</f>
        <v>#REF!</v>
      </c>
      <c r="B50" s="679"/>
      <c r="C50" s="25"/>
      <c r="D50" s="57"/>
      <c r="E50" s="26"/>
      <c r="F50" s="53"/>
      <c r="G50" s="26"/>
      <c r="H50" s="53"/>
      <c r="I50" s="49"/>
      <c r="J50" s="47"/>
      <c r="K50" s="44"/>
    </row>
    <row r="51" spans="1:11" ht="16.5" customHeight="1">
      <c r="A51" s="678" t="e">
        <f>日報!#REF!</f>
        <v>#REF!</v>
      </c>
      <c r="B51" s="679"/>
      <c r="C51" s="25"/>
      <c r="D51" s="57"/>
      <c r="E51" s="26"/>
      <c r="F51" s="53"/>
      <c r="G51" s="26"/>
      <c r="H51" s="53"/>
      <c r="I51" s="49"/>
      <c r="J51" s="47"/>
      <c r="K51" s="44"/>
    </row>
    <row r="52" spans="1:11" ht="16.5" customHeight="1" thickBot="1">
      <c r="A52" s="681" t="e">
        <f>日報!#REF!</f>
        <v>#REF!</v>
      </c>
      <c r="B52" s="682"/>
      <c r="C52" s="27"/>
      <c r="D52" s="58"/>
      <c r="E52" s="29"/>
      <c r="F52" s="55"/>
      <c r="G52" s="29"/>
      <c r="H52" s="55"/>
      <c r="I52" s="50"/>
      <c r="J52" s="48"/>
      <c r="K52" s="45"/>
    </row>
    <row r="53" spans="1:11" ht="19.5" customHeight="1">
      <c r="A53" s="21" t="s">
        <v>78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</row>
    <row r="55" ht="19.5" customHeight="1" thickBot="1">
      <c r="A55" s="62" t="s">
        <v>95</v>
      </c>
    </row>
    <row r="56" spans="1:11" ht="19.5" customHeight="1">
      <c r="A56" s="76" t="s">
        <v>66</v>
      </c>
      <c r="B56" s="77"/>
      <c r="C56" s="23"/>
      <c r="D56" s="23"/>
      <c r="E56" s="23"/>
      <c r="F56" s="78"/>
      <c r="G56" s="23"/>
      <c r="H56" s="78"/>
      <c r="I56" s="78"/>
      <c r="J56" s="78"/>
      <c r="K56" s="79"/>
    </row>
    <row r="57" spans="1:11" ht="19.5" customHeight="1">
      <c r="A57" s="80" t="s">
        <v>37</v>
      </c>
      <c r="B57" s="81"/>
      <c r="C57" s="25">
        <v>20610</v>
      </c>
      <c r="D57" s="57" t="s">
        <v>40</v>
      </c>
      <c r="E57" s="26">
        <v>1782</v>
      </c>
      <c r="F57" s="82" t="s">
        <v>80</v>
      </c>
      <c r="G57" s="26">
        <v>1080</v>
      </c>
      <c r="H57" s="82" t="s">
        <v>80</v>
      </c>
      <c r="I57" s="83" t="s">
        <v>249</v>
      </c>
      <c r="J57" s="84"/>
      <c r="K57" s="85"/>
    </row>
    <row r="58" spans="1:11" ht="19.5" customHeight="1">
      <c r="A58" s="80" t="s">
        <v>38</v>
      </c>
      <c r="B58" s="81"/>
      <c r="C58" s="25">
        <v>29950</v>
      </c>
      <c r="D58" s="57" t="s">
        <v>40</v>
      </c>
      <c r="E58" s="26">
        <v>1674</v>
      </c>
      <c r="F58" s="82" t="s">
        <v>80</v>
      </c>
      <c r="G58" s="26">
        <v>756</v>
      </c>
      <c r="H58" s="82" t="s">
        <v>80</v>
      </c>
      <c r="I58" s="83" t="s">
        <v>249</v>
      </c>
      <c r="J58" s="84"/>
      <c r="K58" s="85"/>
    </row>
    <row r="59" spans="1:11" ht="19.5" customHeight="1">
      <c r="A59" s="80" t="s">
        <v>296</v>
      </c>
      <c r="B59" s="81"/>
      <c r="C59" s="25">
        <v>1030</v>
      </c>
      <c r="D59" s="57" t="s">
        <v>40</v>
      </c>
      <c r="E59" s="26">
        <v>2538</v>
      </c>
      <c r="F59" s="82" t="s">
        <v>80</v>
      </c>
      <c r="G59" s="26">
        <v>1512</v>
      </c>
      <c r="H59" s="82" t="s">
        <v>80</v>
      </c>
      <c r="I59" s="83" t="s">
        <v>319</v>
      </c>
      <c r="J59" s="84"/>
      <c r="K59" s="85"/>
    </row>
    <row r="60" spans="1:11" ht="19.5" customHeight="1">
      <c r="A60" s="80" t="s">
        <v>50</v>
      </c>
      <c r="B60" s="81"/>
      <c r="C60" s="25">
        <v>57770</v>
      </c>
      <c r="D60" s="57" t="s">
        <v>242</v>
      </c>
      <c r="E60" s="26">
        <v>1836</v>
      </c>
      <c r="F60" s="82" t="s">
        <v>80</v>
      </c>
      <c r="G60" s="26">
        <v>324</v>
      </c>
      <c r="H60" s="82" t="s">
        <v>80</v>
      </c>
      <c r="I60" s="83" t="s">
        <v>255</v>
      </c>
      <c r="J60" s="84"/>
      <c r="K60" s="85"/>
    </row>
    <row r="61" spans="1:11" ht="19.5" customHeight="1">
      <c r="A61" s="80" t="s">
        <v>51</v>
      </c>
      <c r="B61" s="81"/>
      <c r="C61" s="25">
        <v>50090</v>
      </c>
      <c r="D61" s="57" t="s">
        <v>40</v>
      </c>
      <c r="E61" s="26">
        <v>1588</v>
      </c>
      <c r="F61" s="82" t="s">
        <v>80</v>
      </c>
      <c r="G61" s="26">
        <v>702</v>
      </c>
      <c r="H61" s="82" t="s">
        <v>80</v>
      </c>
      <c r="I61" s="83" t="s">
        <v>320</v>
      </c>
      <c r="J61" s="84"/>
      <c r="K61" s="85"/>
    </row>
    <row r="62" spans="1:11" ht="19.5" customHeight="1">
      <c r="A62" s="80" t="s">
        <v>52</v>
      </c>
      <c r="B62" s="81"/>
      <c r="C62" s="25">
        <v>1649</v>
      </c>
      <c r="D62" s="57" t="s">
        <v>233</v>
      </c>
      <c r="E62" s="26">
        <v>173</v>
      </c>
      <c r="F62" s="82" t="s">
        <v>80</v>
      </c>
      <c r="G62" s="26">
        <v>162</v>
      </c>
      <c r="H62" s="82" t="s">
        <v>80</v>
      </c>
      <c r="I62" s="83" t="s">
        <v>321</v>
      </c>
      <c r="J62" s="84"/>
      <c r="K62" s="85"/>
    </row>
    <row r="63" spans="1:11" ht="19.5" customHeight="1">
      <c r="A63" s="80" t="s">
        <v>250</v>
      </c>
      <c r="B63" s="81"/>
      <c r="C63" s="25">
        <v>1980</v>
      </c>
      <c r="D63" s="57" t="s">
        <v>49</v>
      </c>
      <c r="E63" s="26">
        <v>6588</v>
      </c>
      <c r="F63" s="82" t="s">
        <v>80</v>
      </c>
      <c r="G63" s="26">
        <v>1890</v>
      </c>
      <c r="H63" s="82" t="s">
        <v>80</v>
      </c>
      <c r="I63" s="83" t="s">
        <v>322</v>
      </c>
      <c r="J63" s="84"/>
      <c r="K63" s="85"/>
    </row>
    <row r="64" spans="1:11" ht="19.5" customHeight="1">
      <c r="A64" s="80" t="s">
        <v>247</v>
      </c>
      <c r="B64" s="81"/>
      <c r="C64" s="25">
        <v>6503</v>
      </c>
      <c r="D64" s="57" t="s">
        <v>49</v>
      </c>
      <c r="E64" s="26">
        <v>2700</v>
      </c>
      <c r="F64" s="82" t="s">
        <v>80</v>
      </c>
      <c r="G64" s="26">
        <v>432</v>
      </c>
      <c r="H64" s="82" t="s">
        <v>80</v>
      </c>
      <c r="I64" s="83" t="s">
        <v>323</v>
      </c>
      <c r="J64" s="84"/>
      <c r="K64" s="85"/>
    </row>
    <row r="65" spans="1:11" ht="19.5" customHeight="1">
      <c r="A65" s="80" t="s">
        <v>53</v>
      </c>
      <c r="B65" s="81"/>
      <c r="C65" s="25">
        <v>8433</v>
      </c>
      <c r="D65" s="57" t="s">
        <v>48</v>
      </c>
      <c r="E65" s="26">
        <v>3996</v>
      </c>
      <c r="F65" s="82" t="s">
        <v>80</v>
      </c>
      <c r="G65" s="26">
        <v>432</v>
      </c>
      <c r="H65" s="82" t="s">
        <v>80</v>
      </c>
      <c r="I65" s="83" t="s">
        <v>324</v>
      </c>
      <c r="J65" s="84"/>
      <c r="K65" s="85"/>
    </row>
    <row r="66" spans="1:11" ht="19.5" customHeight="1">
      <c r="A66" s="80" t="s">
        <v>54</v>
      </c>
      <c r="B66" s="81"/>
      <c r="C66" s="25">
        <v>19890</v>
      </c>
      <c r="D66" s="57" t="s">
        <v>49</v>
      </c>
      <c r="E66" s="26">
        <v>2700</v>
      </c>
      <c r="F66" s="82" t="s">
        <v>80</v>
      </c>
      <c r="G66" s="26">
        <v>756</v>
      </c>
      <c r="H66" s="82" t="s">
        <v>80</v>
      </c>
      <c r="I66" s="83" t="s">
        <v>325</v>
      </c>
      <c r="J66" s="84"/>
      <c r="K66" s="85"/>
    </row>
    <row r="67" spans="1:11" ht="19.5" customHeight="1">
      <c r="A67" s="80" t="s">
        <v>98</v>
      </c>
      <c r="B67" s="81"/>
      <c r="C67" s="25">
        <v>27595</v>
      </c>
      <c r="D67" s="57" t="s">
        <v>40</v>
      </c>
      <c r="E67" s="26">
        <v>1728</v>
      </c>
      <c r="F67" s="82" t="s">
        <v>80</v>
      </c>
      <c r="G67" s="26">
        <v>648</v>
      </c>
      <c r="H67" s="82" t="s">
        <v>80</v>
      </c>
      <c r="I67" s="83" t="s">
        <v>249</v>
      </c>
      <c r="J67" s="84"/>
      <c r="K67" s="85"/>
    </row>
    <row r="68" spans="1:11" ht="19.5" customHeight="1">
      <c r="A68" s="80" t="s">
        <v>97</v>
      </c>
      <c r="B68" s="81"/>
      <c r="C68" s="25">
        <v>3446</v>
      </c>
      <c r="D68" s="57" t="s">
        <v>253</v>
      </c>
      <c r="E68" s="26">
        <v>108</v>
      </c>
      <c r="F68" s="82" t="s">
        <v>80</v>
      </c>
      <c r="G68" s="26">
        <v>11</v>
      </c>
      <c r="H68" s="82" t="s">
        <v>80</v>
      </c>
      <c r="I68" s="83" t="s">
        <v>326</v>
      </c>
      <c r="J68" s="84"/>
      <c r="K68" s="85"/>
    </row>
    <row r="69" spans="1:11" ht="19.5" customHeight="1">
      <c r="A69" s="80" t="s">
        <v>101</v>
      </c>
      <c r="B69" s="81"/>
      <c r="C69" s="25">
        <v>12205</v>
      </c>
      <c r="D69" s="57" t="s">
        <v>49</v>
      </c>
      <c r="E69" s="26">
        <v>2160</v>
      </c>
      <c r="F69" s="82" t="s">
        <v>80</v>
      </c>
      <c r="G69" s="26">
        <v>108</v>
      </c>
      <c r="H69" s="82" t="s">
        <v>80</v>
      </c>
      <c r="I69" s="83" t="s">
        <v>327</v>
      </c>
      <c r="J69" s="84"/>
      <c r="K69" s="85"/>
    </row>
    <row r="70" spans="1:11" ht="19.5" customHeight="1">
      <c r="A70" s="80" t="s">
        <v>55</v>
      </c>
      <c r="B70" s="81"/>
      <c r="C70" s="25">
        <v>18970</v>
      </c>
      <c r="D70" s="57" t="s">
        <v>40</v>
      </c>
      <c r="E70" s="26">
        <v>1512</v>
      </c>
      <c r="F70" s="82" t="s">
        <v>80</v>
      </c>
      <c r="G70" s="26">
        <v>540</v>
      </c>
      <c r="H70" s="82" t="s">
        <v>80</v>
      </c>
      <c r="I70" s="83" t="s">
        <v>249</v>
      </c>
      <c r="J70" s="84"/>
      <c r="K70" s="85"/>
    </row>
    <row r="71" spans="1:11" ht="19.5" customHeight="1">
      <c r="A71" s="80" t="s">
        <v>103</v>
      </c>
      <c r="B71" s="81"/>
      <c r="C71" s="25">
        <v>2498</v>
      </c>
      <c r="D71" s="57" t="s">
        <v>40</v>
      </c>
      <c r="E71" s="26">
        <v>3564</v>
      </c>
      <c r="F71" s="82" t="s">
        <v>80</v>
      </c>
      <c r="G71" s="26">
        <v>1750</v>
      </c>
      <c r="H71" s="82" t="s">
        <v>80</v>
      </c>
      <c r="I71" s="83" t="s">
        <v>328</v>
      </c>
      <c r="J71" s="84"/>
      <c r="K71" s="85"/>
    </row>
    <row r="72" spans="1:11" ht="19.5" customHeight="1">
      <c r="A72" s="80" t="s">
        <v>104</v>
      </c>
      <c r="B72" s="81"/>
      <c r="C72" s="25">
        <v>3110</v>
      </c>
      <c r="D72" s="57" t="s">
        <v>40</v>
      </c>
      <c r="E72" s="26">
        <v>4536</v>
      </c>
      <c r="F72" s="82" t="s">
        <v>80</v>
      </c>
      <c r="G72" s="26">
        <v>1728</v>
      </c>
      <c r="H72" s="82" t="s">
        <v>80</v>
      </c>
      <c r="I72" s="83" t="s">
        <v>249</v>
      </c>
      <c r="J72" s="84"/>
      <c r="K72" s="85"/>
    </row>
    <row r="73" spans="1:11" ht="19.5" customHeight="1">
      <c r="A73" s="80" t="s">
        <v>56</v>
      </c>
      <c r="B73" s="81"/>
      <c r="C73" s="25">
        <v>38800</v>
      </c>
      <c r="D73" s="57" t="s">
        <v>40</v>
      </c>
      <c r="E73" s="26">
        <v>1620</v>
      </c>
      <c r="F73" s="82" t="s">
        <v>80</v>
      </c>
      <c r="G73" s="26">
        <v>929</v>
      </c>
      <c r="H73" s="82" t="s">
        <v>80</v>
      </c>
      <c r="I73" s="83" t="s">
        <v>249</v>
      </c>
      <c r="J73" s="84"/>
      <c r="K73" s="85"/>
    </row>
    <row r="74" spans="1:11" ht="19.5" customHeight="1">
      <c r="A74" s="80" t="s">
        <v>57</v>
      </c>
      <c r="B74" s="81"/>
      <c r="C74" s="25">
        <v>19770</v>
      </c>
      <c r="D74" s="57" t="s">
        <v>40</v>
      </c>
      <c r="E74" s="26">
        <v>1782</v>
      </c>
      <c r="F74" s="82" t="s">
        <v>80</v>
      </c>
      <c r="G74" s="26">
        <v>216</v>
      </c>
      <c r="H74" s="82" t="s">
        <v>80</v>
      </c>
      <c r="I74" s="83" t="s">
        <v>255</v>
      </c>
      <c r="J74" s="84"/>
      <c r="K74" s="85"/>
    </row>
    <row r="75" spans="1:11" ht="19.5" customHeight="1">
      <c r="A75" s="80" t="s">
        <v>107</v>
      </c>
      <c r="B75" s="81"/>
      <c r="C75" s="25">
        <v>175</v>
      </c>
      <c r="D75" s="57" t="s">
        <v>256</v>
      </c>
      <c r="E75" s="26">
        <v>7884</v>
      </c>
      <c r="F75" s="82" t="s">
        <v>80</v>
      </c>
      <c r="G75" s="26">
        <v>1134</v>
      </c>
      <c r="H75" s="82" t="s">
        <v>80</v>
      </c>
      <c r="I75" s="83" t="s">
        <v>329</v>
      </c>
      <c r="J75" s="84"/>
      <c r="K75" s="85"/>
    </row>
    <row r="76" spans="1:11" ht="19.5" customHeight="1" thickBot="1">
      <c r="A76" s="66" t="s">
        <v>58</v>
      </c>
      <c r="B76" s="68"/>
      <c r="C76" s="27">
        <v>3683</v>
      </c>
      <c r="D76" s="58" t="s">
        <v>283</v>
      </c>
      <c r="E76" s="29">
        <v>162</v>
      </c>
      <c r="F76" s="87" t="s">
        <v>80</v>
      </c>
      <c r="G76" s="29">
        <v>54</v>
      </c>
      <c r="H76" s="91" t="s">
        <v>80</v>
      </c>
      <c r="I76" s="83" t="s">
        <v>241</v>
      </c>
      <c r="J76" s="89"/>
      <c r="K76" s="90"/>
    </row>
    <row r="77" spans="1:11" ht="19.5" customHeight="1">
      <c r="A77" s="76" t="s">
        <v>67</v>
      </c>
      <c r="B77" s="77"/>
      <c r="C77" s="23"/>
      <c r="D77" s="120"/>
      <c r="E77" s="23"/>
      <c r="F77" s="78"/>
      <c r="G77" s="23"/>
      <c r="H77" s="78"/>
      <c r="I77" s="86"/>
      <c r="J77" s="86"/>
      <c r="K77" s="79"/>
    </row>
    <row r="78" spans="1:11" ht="19.5" customHeight="1">
      <c r="A78" s="80" t="s">
        <v>306</v>
      </c>
      <c r="B78" s="81"/>
      <c r="C78" s="25">
        <v>34025</v>
      </c>
      <c r="D78" s="57" t="s">
        <v>40</v>
      </c>
      <c r="E78" s="26">
        <v>2484</v>
      </c>
      <c r="F78" s="82" t="s">
        <v>80</v>
      </c>
      <c r="G78" s="26">
        <v>1080</v>
      </c>
      <c r="H78" s="82" t="s">
        <v>80</v>
      </c>
      <c r="I78" s="83" t="s">
        <v>305</v>
      </c>
      <c r="J78" s="84"/>
      <c r="K78" s="85"/>
    </row>
    <row r="79" spans="1:11" ht="19.5" customHeight="1">
      <c r="A79" s="80" t="s">
        <v>297</v>
      </c>
      <c r="B79" s="81"/>
      <c r="C79" s="25">
        <v>24350</v>
      </c>
      <c r="D79" s="57" t="s">
        <v>40</v>
      </c>
      <c r="E79" s="26">
        <v>3240</v>
      </c>
      <c r="F79" s="82" t="s">
        <v>80</v>
      </c>
      <c r="G79" s="26">
        <v>1080</v>
      </c>
      <c r="H79" s="82" t="s">
        <v>80</v>
      </c>
      <c r="I79" s="83" t="s">
        <v>330</v>
      </c>
      <c r="J79" s="84"/>
      <c r="K79" s="85"/>
    </row>
    <row r="80" spans="1:11" ht="19.5" customHeight="1">
      <c r="A80" s="80" t="s">
        <v>298</v>
      </c>
      <c r="B80" s="81"/>
      <c r="C80" s="25">
        <v>4870</v>
      </c>
      <c r="D80" s="57" t="s">
        <v>40</v>
      </c>
      <c r="E80" s="26">
        <v>4536</v>
      </c>
      <c r="F80" s="82" t="s">
        <v>80</v>
      </c>
      <c r="G80" s="26">
        <v>1080</v>
      </c>
      <c r="H80" s="82" t="s">
        <v>80</v>
      </c>
      <c r="I80" s="83" t="s">
        <v>294</v>
      </c>
      <c r="J80" s="84"/>
      <c r="K80" s="85"/>
    </row>
    <row r="81" spans="1:11" ht="19.5" customHeight="1">
      <c r="A81" s="80" t="s">
        <v>299</v>
      </c>
      <c r="B81" s="81"/>
      <c r="C81" s="25">
        <v>2100</v>
      </c>
      <c r="D81" s="57" t="s">
        <v>40</v>
      </c>
      <c r="E81" s="26">
        <v>6480</v>
      </c>
      <c r="F81" s="82" t="s">
        <v>80</v>
      </c>
      <c r="G81" s="26">
        <v>1080</v>
      </c>
      <c r="H81" s="82" t="s">
        <v>80</v>
      </c>
      <c r="I81" s="83" t="s">
        <v>294</v>
      </c>
      <c r="J81" s="84"/>
      <c r="K81" s="85"/>
    </row>
    <row r="82" spans="1:11" ht="19.5" customHeight="1">
      <c r="A82" s="80" t="s">
        <v>307</v>
      </c>
      <c r="B82" s="81"/>
      <c r="C82" s="25">
        <v>10553</v>
      </c>
      <c r="D82" s="57" t="s">
        <v>314</v>
      </c>
      <c r="E82" s="26">
        <v>3024</v>
      </c>
      <c r="F82" s="82" t="s">
        <v>80</v>
      </c>
      <c r="G82" s="26">
        <v>1080</v>
      </c>
      <c r="H82" s="82" t="s">
        <v>80</v>
      </c>
      <c r="I82" s="83" t="s">
        <v>305</v>
      </c>
      <c r="J82" s="84"/>
      <c r="K82" s="85"/>
    </row>
    <row r="83" spans="1:11" ht="19.5" customHeight="1">
      <c r="A83" s="80" t="s">
        <v>257</v>
      </c>
      <c r="B83" s="81"/>
      <c r="C83" s="25">
        <v>4654</v>
      </c>
      <c r="D83" s="57" t="s">
        <v>285</v>
      </c>
      <c r="E83" s="26">
        <v>486</v>
      </c>
      <c r="F83" s="82" t="s">
        <v>80</v>
      </c>
      <c r="G83" s="26">
        <v>454</v>
      </c>
      <c r="H83" s="82" t="s">
        <v>80</v>
      </c>
      <c r="I83" s="83" t="s">
        <v>255</v>
      </c>
      <c r="J83" s="84"/>
      <c r="K83" s="85"/>
    </row>
    <row r="84" spans="1:11" ht="19.5" customHeight="1">
      <c r="A84" s="80" t="s">
        <v>308</v>
      </c>
      <c r="B84" s="81"/>
      <c r="C84" s="25">
        <v>2111</v>
      </c>
      <c r="D84" s="57" t="s">
        <v>49</v>
      </c>
      <c r="E84" s="26">
        <v>6480</v>
      </c>
      <c r="F84" s="82" t="s">
        <v>80</v>
      </c>
      <c r="G84" s="26">
        <v>4860</v>
      </c>
      <c r="H84" s="82" t="s">
        <v>80</v>
      </c>
      <c r="I84" s="83" t="s">
        <v>331</v>
      </c>
      <c r="J84" s="84"/>
      <c r="K84" s="85"/>
    </row>
    <row r="85" spans="1:11" ht="19.5" customHeight="1">
      <c r="A85" s="80" t="s">
        <v>300</v>
      </c>
      <c r="B85" s="81"/>
      <c r="C85" s="25">
        <v>1007</v>
      </c>
      <c r="D85" s="57" t="s">
        <v>284</v>
      </c>
      <c r="E85" s="26">
        <v>410</v>
      </c>
      <c r="F85" s="82" t="s">
        <v>80</v>
      </c>
      <c r="G85" s="26">
        <v>270</v>
      </c>
      <c r="H85" s="82" t="s">
        <v>80</v>
      </c>
      <c r="I85" s="83" t="s">
        <v>305</v>
      </c>
      <c r="J85" s="84"/>
      <c r="K85" s="85"/>
    </row>
    <row r="86" spans="1:11" ht="19.5" customHeight="1">
      <c r="A86" s="80" t="s">
        <v>225</v>
      </c>
      <c r="B86" s="81"/>
      <c r="C86" s="25">
        <v>2282</v>
      </c>
      <c r="D86" s="57" t="s">
        <v>49</v>
      </c>
      <c r="E86" s="26">
        <v>1944</v>
      </c>
      <c r="F86" s="82" t="s">
        <v>80</v>
      </c>
      <c r="G86" s="26">
        <v>1944</v>
      </c>
      <c r="H86" s="82" t="s">
        <v>80</v>
      </c>
      <c r="I86" s="83" t="s">
        <v>332</v>
      </c>
      <c r="J86" s="84"/>
      <c r="K86" s="85"/>
    </row>
    <row r="87" spans="1:11" ht="19.5" customHeight="1" thickBot="1">
      <c r="A87" s="66" t="s">
        <v>309</v>
      </c>
      <c r="B87" s="68"/>
      <c r="C87" s="27">
        <v>1434</v>
      </c>
      <c r="D87" s="58" t="s">
        <v>313</v>
      </c>
      <c r="E87" s="29">
        <v>756</v>
      </c>
      <c r="F87" s="87" t="s">
        <v>80</v>
      </c>
      <c r="G87" s="29">
        <v>648</v>
      </c>
      <c r="H87" s="87" t="s">
        <v>80</v>
      </c>
      <c r="I87" s="88" t="s">
        <v>332</v>
      </c>
      <c r="J87" s="89"/>
      <c r="K87" s="90"/>
    </row>
  </sheetData>
  <sheetProtection/>
  <mergeCells count="18">
    <mergeCell ref="G8:H8"/>
    <mergeCell ref="J3:K3"/>
    <mergeCell ref="E3:F3"/>
    <mergeCell ref="G3:H3"/>
    <mergeCell ref="D7:D8"/>
    <mergeCell ref="I7:K8"/>
    <mergeCell ref="E7:H7"/>
    <mergeCell ref="E8:F8"/>
    <mergeCell ref="A51:B51"/>
    <mergeCell ref="A52:B52"/>
    <mergeCell ref="I47:K48"/>
    <mergeCell ref="E48:H48"/>
    <mergeCell ref="A49:B49"/>
    <mergeCell ref="A50:B50"/>
    <mergeCell ref="A47:B48"/>
    <mergeCell ref="D47:D48"/>
    <mergeCell ref="E47:F47"/>
    <mergeCell ref="G47:H47"/>
  </mergeCells>
  <printOptions horizontalCentered="1"/>
  <pageMargins left="0.7874015748031497" right="0.3937007874015748" top="0.984251968503937" bottom="0.984251968503937" header="0.5118110236220472" footer="0.5118110236220472"/>
  <pageSetup horizontalDpi="300" verticalDpi="3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B40"/>
  <sheetViews>
    <sheetView zoomScale="50" zoomScaleNormal="50" zoomScaleSheetLayoutView="50" zoomScalePageLayoutView="0" workbookViewId="0" topLeftCell="A1">
      <pane ySplit="3" topLeftCell="A4" activePane="bottomLeft" state="frozen"/>
      <selection pane="topLeft" activeCell="A1" sqref="A1"/>
      <selection pane="bottomLeft" activeCell="T19" sqref="T19"/>
    </sheetView>
  </sheetViews>
  <sheetFormatPr defaultColWidth="10.28125" defaultRowHeight="12"/>
  <cols>
    <col min="1" max="15" width="20.140625" style="122" customWidth="1"/>
    <col min="16" max="16384" width="10.28125" style="123" customWidth="1"/>
  </cols>
  <sheetData>
    <row r="1" ht="24.75" customHeight="1">
      <c r="A1" s="121" t="s">
        <v>114</v>
      </c>
    </row>
    <row r="2" ht="24.75" customHeight="1" thickBot="1"/>
    <row r="3" spans="1:15" ht="24.75" customHeight="1" thickBot="1">
      <c r="A3" s="124" t="s">
        <v>124</v>
      </c>
      <c r="B3" s="124" t="s">
        <v>125</v>
      </c>
      <c r="C3" s="125" t="s">
        <v>126</v>
      </c>
      <c r="D3" s="124" t="s">
        <v>115</v>
      </c>
      <c r="E3" s="124" t="s">
        <v>116</v>
      </c>
      <c r="F3" s="124" t="s">
        <v>117</v>
      </c>
      <c r="G3" s="124" t="s">
        <v>118</v>
      </c>
      <c r="H3" s="124" t="s">
        <v>119</v>
      </c>
      <c r="I3" s="124" t="s">
        <v>120</v>
      </c>
      <c r="J3" s="124" t="s">
        <v>121</v>
      </c>
      <c r="K3" s="124" t="s">
        <v>122</v>
      </c>
      <c r="L3" s="124" t="s">
        <v>123</v>
      </c>
      <c r="M3" s="124" t="s">
        <v>124</v>
      </c>
      <c r="N3" s="124" t="s">
        <v>125</v>
      </c>
      <c r="O3" s="125" t="s">
        <v>126</v>
      </c>
    </row>
    <row r="4" spans="1:15" ht="18" thickBot="1">
      <c r="A4" s="126"/>
      <c r="B4" s="126"/>
      <c r="C4" s="126"/>
      <c r="D4" s="126" t="s">
        <v>127</v>
      </c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</row>
    <row r="5" spans="1:15" s="129" customFormat="1" ht="24.75" customHeight="1">
      <c r="A5" s="127" t="s">
        <v>128</v>
      </c>
      <c r="B5" s="127" t="s">
        <v>128</v>
      </c>
      <c r="C5" s="128" t="s">
        <v>128</v>
      </c>
      <c r="D5" s="127" t="s">
        <v>128</v>
      </c>
      <c r="E5" s="127" t="s">
        <v>128</v>
      </c>
      <c r="F5" s="127" t="s">
        <v>128</v>
      </c>
      <c r="G5" s="127" t="s">
        <v>128</v>
      </c>
      <c r="H5" s="127" t="s">
        <v>128</v>
      </c>
      <c r="I5" s="127" t="s">
        <v>128</v>
      </c>
      <c r="J5" s="127" t="s">
        <v>128</v>
      </c>
      <c r="K5" s="127" t="s">
        <v>128</v>
      </c>
      <c r="L5" s="127" t="s">
        <v>128</v>
      </c>
      <c r="M5" s="127" t="s">
        <v>128</v>
      </c>
      <c r="N5" s="127" t="s">
        <v>128</v>
      </c>
      <c r="O5" s="128" t="s">
        <v>128</v>
      </c>
    </row>
    <row r="6" spans="1:15" s="129" customFormat="1" ht="24.75" customHeight="1">
      <c r="A6" s="130" t="s">
        <v>129</v>
      </c>
      <c r="B6" s="130" t="s">
        <v>129</v>
      </c>
      <c r="C6" s="131" t="s">
        <v>129</v>
      </c>
      <c r="D6" s="130" t="s">
        <v>129</v>
      </c>
      <c r="E6" s="130" t="s">
        <v>129</v>
      </c>
      <c r="F6" s="130" t="s">
        <v>129</v>
      </c>
      <c r="G6" s="130" t="s">
        <v>129</v>
      </c>
      <c r="H6" s="130" t="s">
        <v>129</v>
      </c>
      <c r="I6" s="130" t="s">
        <v>129</v>
      </c>
      <c r="J6" s="130" t="s">
        <v>129</v>
      </c>
      <c r="K6" s="130" t="s">
        <v>130</v>
      </c>
      <c r="L6" s="130" t="s">
        <v>130</v>
      </c>
      <c r="M6" s="130" t="s">
        <v>129</v>
      </c>
      <c r="N6" s="130" t="s">
        <v>129</v>
      </c>
      <c r="O6" s="131" t="s">
        <v>129</v>
      </c>
    </row>
    <row r="7" spans="1:15" s="129" customFormat="1" ht="24.75" customHeight="1">
      <c r="A7" s="130" t="s">
        <v>134</v>
      </c>
      <c r="B7" s="130" t="s">
        <v>134</v>
      </c>
      <c r="C7" s="131" t="s">
        <v>134</v>
      </c>
      <c r="D7" s="130" t="s">
        <v>131</v>
      </c>
      <c r="E7" s="130" t="s">
        <v>132</v>
      </c>
      <c r="F7" s="130" t="s">
        <v>132</v>
      </c>
      <c r="G7" s="130" t="s">
        <v>132</v>
      </c>
      <c r="H7" s="130" t="s">
        <v>133</v>
      </c>
      <c r="I7" s="130" t="s">
        <v>133</v>
      </c>
      <c r="J7" s="130" t="s">
        <v>133</v>
      </c>
      <c r="K7" s="130" t="s">
        <v>129</v>
      </c>
      <c r="L7" s="130" t="s">
        <v>129</v>
      </c>
      <c r="M7" s="130" t="s">
        <v>134</v>
      </c>
      <c r="N7" s="130" t="s">
        <v>134</v>
      </c>
      <c r="O7" s="131" t="s">
        <v>134</v>
      </c>
    </row>
    <row r="8" spans="1:15" s="129" customFormat="1" ht="24.75" customHeight="1">
      <c r="A8" s="130" t="s">
        <v>132</v>
      </c>
      <c r="B8" s="130" t="s">
        <v>132</v>
      </c>
      <c r="C8" s="131" t="s">
        <v>136</v>
      </c>
      <c r="D8" s="130" t="s">
        <v>132</v>
      </c>
      <c r="E8" s="130" t="s">
        <v>135</v>
      </c>
      <c r="F8" s="130" t="s">
        <v>135</v>
      </c>
      <c r="G8" s="130" t="s">
        <v>135</v>
      </c>
      <c r="H8" s="130" t="s">
        <v>132</v>
      </c>
      <c r="I8" s="130" t="s">
        <v>132</v>
      </c>
      <c r="J8" s="130" t="s">
        <v>132</v>
      </c>
      <c r="K8" s="130" t="s">
        <v>133</v>
      </c>
      <c r="L8" s="130" t="s">
        <v>133</v>
      </c>
      <c r="M8" s="130" t="s">
        <v>132</v>
      </c>
      <c r="N8" s="130" t="s">
        <v>132</v>
      </c>
      <c r="O8" s="131" t="s">
        <v>136</v>
      </c>
    </row>
    <row r="9" spans="1:15" s="129" customFormat="1" ht="24.75" customHeight="1">
      <c r="A9" s="130" t="s">
        <v>135</v>
      </c>
      <c r="B9" s="130" t="s">
        <v>135</v>
      </c>
      <c r="C9" s="131" t="s">
        <v>132</v>
      </c>
      <c r="D9" s="130" t="s">
        <v>135</v>
      </c>
      <c r="E9" s="130" t="s">
        <v>137</v>
      </c>
      <c r="F9" s="130" t="s">
        <v>137</v>
      </c>
      <c r="G9" s="130" t="s">
        <v>137</v>
      </c>
      <c r="H9" s="130" t="s">
        <v>135</v>
      </c>
      <c r="I9" s="130" t="s">
        <v>135</v>
      </c>
      <c r="J9" s="130" t="s">
        <v>135</v>
      </c>
      <c r="K9" s="130" t="s">
        <v>132</v>
      </c>
      <c r="L9" s="130" t="s">
        <v>138</v>
      </c>
      <c r="M9" s="130" t="s">
        <v>135</v>
      </c>
      <c r="N9" s="130" t="s">
        <v>135</v>
      </c>
      <c r="O9" s="131" t="s">
        <v>132</v>
      </c>
    </row>
    <row r="10" spans="1:15" s="129" customFormat="1" ht="24.75" customHeight="1">
      <c r="A10" s="130" t="s">
        <v>137</v>
      </c>
      <c r="B10" s="130" t="s">
        <v>137</v>
      </c>
      <c r="C10" s="131" t="s">
        <v>135</v>
      </c>
      <c r="D10" s="130" t="s">
        <v>137</v>
      </c>
      <c r="E10" s="130" t="s">
        <v>139</v>
      </c>
      <c r="F10" s="130" t="s">
        <v>139</v>
      </c>
      <c r="G10" s="130" t="s">
        <v>139</v>
      </c>
      <c r="H10" s="130" t="s">
        <v>137</v>
      </c>
      <c r="I10" s="130" t="s">
        <v>137</v>
      </c>
      <c r="J10" s="130" t="s">
        <v>137</v>
      </c>
      <c r="K10" s="130" t="s">
        <v>135</v>
      </c>
      <c r="L10" s="130" t="s">
        <v>132</v>
      </c>
      <c r="M10" s="130" t="s">
        <v>137</v>
      </c>
      <c r="N10" s="130" t="s">
        <v>137</v>
      </c>
      <c r="O10" s="131" t="s">
        <v>135</v>
      </c>
    </row>
    <row r="11" spans="1:15" s="129" customFormat="1" ht="24.75" customHeight="1">
      <c r="A11" s="130" t="s">
        <v>143</v>
      </c>
      <c r="B11" s="130" t="s">
        <v>142</v>
      </c>
      <c r="C11" s="131" t="s">
        <v>137</v>
      </c>
      <c r="D11" s="130" t="s">
        <v>140</v>
      </c>
      <c r="E11" s="130" t="s">
        <v>141</v>
      </c>
      <c r="F11" s="130" t="s">
        <v>141</v>
      </c>
      <c r="G11" s="130" t="s">
        <v>141</v>
      </c>
      <c r="H11" s="130" t="s">
        <v>139</v>
      </c>
      <c r="I11" s="130" t="s">
        <v>139</v>
      </c>
      <c r="J11" s="130" t="s">
        <v>142</v>
      </c>
      <c r="K11" s="130" t="s">
        <v>137</v>
      </c>
      <c r="L11" s="130" t="s">
        <v>135</v>
      </c>
      <c r="M11" s="130" t="s">
        <v>143</v>
      </c>
      <c r="N11" s="130" t="s">
        <v>142</v>
      </c>
      <c r="O11" s="131" t="s">
        <v>137</v>
      </c>
    </row>
    <row r="12" spans="1:15" s="129" customFormat="1" ht="24.75" customHeight="1">
      <c r="A12" s="130" t="s">
        <v>142</v>
      </c>
      <c r="B12" s="130" t="s">
        <v>139</v>
      </c>
      <c r="C12" s="131" t="s">
        <v>140</v>
      </c>
      <c r="D12" s="130" t="s">
        <v>139</v>
      </c>
      <c r="E12" s="130" t="s">
        <v>144</v>
      </c>
      <c r="F12" s="130" t="s">
        <v>144</v>
      </c>
      <c r="G12" s="130" t="s">
        <v>144</v>
      </c>
      <c r="H12" s="130" t="s">
        <v>141</v>
      </c>
      <c r="I12" s="130" t="s">
        <v>141</v>
      </c>
      <c r="J12" s="130" t="s">
        <v>141</v>
      </c>
      <c r="K12" s="130" t="s">
        <v>142</v>
      </c>
      <c r="L12" s="130" t="s">
        <v>137</v>
      </c>
      <c r="M12" s="130" t="s">
        <v>142</v>
      </c>
      <c r="N12" s="130" t="s">
        <v>139</v>
      </c>
      <c r="O12" s="131" t="s">
        <v>140</v>
      </c>
    </row>
    <row r="13" spans="1:15" s="129" customFormat="1" ht="24.75" customHeight="1">
      <c r="A13" s="130" t="s">
        <v>141</v>
      </c>
      <c r="B13" s="130" t="s">
        <v>141</v>
      </c>
      <c r="C13" s="131" t="s">
        <v>142</v>
      </c>
      <c r="D13" s="130" t="s">
        <v>141</v>
      </c>
      <c r="E13" s="130" t="s">
        <v>145</v>
      </c>
      <c r="F13" s="130" t="s">
        <v>145</v>
      </c>
      <c r="G13" s="130" t="s">
        <v>145</v>
      </c>
      <c r="H13" s="130" t="s">
        <v>144</v>
      </c>
      <c r="I13" s="130" t="s">
        <v>144</v>
      </c>
      <c r="J13" s="130" t="s">
        <v>53</v>
      </c>
      <c r="K13" s="130" t="s">
        <v>144</v>
      </c>
      <c r="L13" s="130" t="s">
        <v>143</v>
      </c>
      <c r="M13" s="130" t="s">
        <v>141</v>
      </c>
      <c r="N13" s="130" t="s">
        <v>141</v>
      </c>
      <c r="O13" s="131" t="s">
        <v>142</v>
      </c>
    </row>
    <row r="14" spans="1:15" s="129" customFormat="1" ht="24.75" customHeight="1">
      <c r="A14" s="130" t="s">
        <v>144</v>
      </c>
      <c r="B14" s="130" t="s">
        <v>144</v>
      </c>
      <c r="C14" s="131" t="s">
        <v>139</v>
      </c>
      <c r="D14" s="130" t="s">
        <v>144</v>
      </c>
      <c r="E14" s="130" t="s">
        <v>146</v>
      </c>
      <c r="F14" s="130" t="s">
        <v>147</v>
      </c>
      <c r="G14" s="130" t="s">
        <v>146</v>
      </c>
      <c r="H14" s="130" t="s">
        <v>145</v>
      </c>
      <c r="I14" s="130" t="s">
        <v>145</v>
      </c>
      <c r="J14" s="130" t="s">
        <v>54</v>
      </c>
      <c r="K14" s="130" t="s">
        <v>145</v>
      </c>
      <c r="L14" s="130" t="s">
        <v>142</v>
      </c>
      <c r="M14" s="130" t="s">
        <v>144</v>
      </c>
      <c r="N14" s="130" t="s">
        <v>144</v>
      </c>
      <c r="O14" s="131" t="s">
        <v>139</v>
      </c>
    </row>
    <row r="15" spans="1:15" s="129" customFormat="1" ht="24.75" customHeight="1">
      <c r="A15" s="130" t="s">
        <v>145</v>
      </c>
      <c r="B15" s="130" t="s">
        <v>145</v>
      </c>
      <c r="C15" s="131" t="s">
        <v>141</v>
      </c>
      <c r="D15" s="130" t="s">
        <v>145</v>
      </c>
      <c r="E15" s="130" t="s">
        <v>97</v>
      </c>
      <c r="F15" s="130" t="s">
        <v>148</v>
      </c>
      <c r="G15" s="130" t="s">
        <v>147</v>
      </c>
      <c r="H15" s="130" t="s">
        <v>146</v>
      </c>
      <c r="I15" s="130" t="s">
        <v>146</v>
      </c>
      <c r="J15" s="130" t="s">
        <v>98</v>
      </c>
      <c r="K15" s="130" t="s">
        <v>146</v>
      </c>
      <c r="L15" s="130" t="s">
        <v>144</v>
      </c>
      <c r="M15" s="130" t="s">
        <v>145</v>
      </c>
      <c r="N15" s="130" t="s">
        <v>145</v>
      </c>
      <c r="O15" s="131" t="s">
        <v>141</v>
      </c>
    </row>
    <row r="16" spans="1:15" s="129" customFormat="1" ht="24.75" customHeight="1">
      <c r="A16" s="130" t="s">
        <v>147</v>
      </c>
      <c r="B16" s="130" t="s">
        <v>147</v>
      </c>
      <c r="C16" s="131" t="s">
        <v>144</v>
      </c>
      <c r="D16" s="130" t="s">
        <v>147</v>
      </c>
      <c r="E16" s="130" t="s">
        <v>99</v>
      </c>
      <c r="F16" s="130" t="s">
        <v>149</v>
      </c>
      <c r="G16" s="130" t="s">
        <v>148</v>
      </c>
      <c r="H16" s="130" t="s">
        <v>147</v>
      </c>
      <c r="I16" s="130" t="s">
        <v>147</v>
      </c>
      <c r="J16" s="130" t="s">
        <v>97</v>
      </c>
      <c r="K16" s="130" t="s">
        <v>150</v>
      </c>
      <c r="L16" s="130" t="s">
        <v>145</v>
      </c>
      <c r="M16" s="130" t="s">
        <v>147</v>
      </c>
      <c r="N16" s="130" t="s">
        <v>147</v>
      </c>
      <c r="O16" s="131" t="s">
        <v>144</v>
      </c>
    </row>
    <row r="17" spans="1:15" s="129" customFormat="1" ht="24.75" customHeight="1">
      <c r="A17" s="130" t="s">
        <v>150</v>
      </c>
      <c r="B17" s="130" t="s">
        <v>150</v>
      </c>
      <c r="C17" s="131" t="s">
        <v>145</v>
      </c>
      <c r="D17" s="130" t="s">
        <v>151</v>
      </c>
      <c r="E17" s="130" t="s">
        <v>100</v>
      </c>
      <c r="F17" s="130" t="s">
        <v>152</v>
      </c>
      <c r="G17" s="130" t="s">
        <v>153</v>
      </c>
      <c r="H17" s="130" t="s">
        <v>153</v>
      </c>
      <c r="I17" s="130" t="s">
        <v>101</v>
      </c>
      <c r="J17" s="130" t="s">
        <v>101</v>
      </c>
      <c r="K17" s="130" t="s">
        <v>149</v>
      </c>
      <c r="L17" s="130" t="s">
        <v>149</v>
      </c>
      <c r="M17" s="130" t="s">
        <v>150</v>
      </c>
      <c r="N17" s="130" t="s">
        <v>150</v>
      </c>
      <c r="O17" s="131" t="s">
        <v>145</v>
      </c>
    </row>
    <row r="18" spans="1:15" s="129" customFormat="1" ht="24.75" customHeight="1">
      <c r="A18" s="130" t="s">
        <v>149</v>
      </c>
      <c r="B18" s="130" t="s">
        <v>149</v>
      </c>
      <c r="C18" s="131" t="s">
        <v>147</v>
      </c>
      <c r="D18" s="130" t="s">
        <v>154</v>
      </c>
      <c r="E18" s="130" t="s">
        <v>102</v>
      </c>
      <c r="F18" s="130" t="s">
        <v>155</v>
      </c>
      <c r="G18" s="130" t="s">
        <v>150</v>
      </c>
      <c r="H18" s="130" t="s">
        <v>150</v>
      </c>
      <c r="I18" s="130" t="s">
        <v>55</v>
      </c>
      <c r="J18" s="130" t="s">
        <v>55</v>
      </c>
      <c r="K18" s="130" t="s">
        <v>156</v>
      </c>
      <c r="L18" s="130" t="s">
        <v>156</v>
      </c>
      <c r="M18" s="130" t="s">
        <v>149</v>
      </c>
      <c r="N18" s="130" t="s">
        <v>149</v>
      </c>
      <c r="O18" s="131" t="s">
        <v>147</v>
      </c>
    </row>
    <row r="19" spans="1:15" s="129" customFormat="1" ht="24.75" customHeight="1">
      <c r="A19" s="130" t="s">
        <v>155</v>
      </c>
      <c r="B19" s="130" t="s">
        <v>155</v>
      </c>
      <c r="C19" s="131" t="s">
        <v>150</v>
      </c>
      <c r="D19" s="130" t="s">
        <v>149</v>
      </c>
      <c r="E19" s="130" t="s">
        <v>55</v>
      </c>
      <c r="F19" s="130" t="s">
        <v>157</v>
      </c>
      <c r="G19" s="130" t="s">
        <v>149</v>
      </c>
      <c r="H19" s="130" t="s">
        <v>149</v>
      </c>
      <c r="I19" s="130" t="s">
        <v>103</v>
      </c>
      <c r="J19" s="130" t="s">
        <v>103</v>
      </c>
      <c r="K19" s="130" t="s">
        <v>158</v>
      </c>
      <c r="L19" s="130" t="s">
        <v>158</v>
      </c>
      <c r="M19" s="130" t="s">
        <v>155</v>
      </c>
      <c r="N19" s="130" t="s">
        <v>155</v>
      </c>
      <c r="O19" s="131" t="s">
        <v>150</v>
      </c>
    </row>
    <row r="20" spans="1:15" s="129" customFormat="1" ht="24.75" customHeight="1">
      <c r="A20" s="130" t="s">
        <v>157</v>
      </c>
      <c r="B20" s="130" t="s">
        <v>157</v>
      </c>
      <c r="C20" s="131" t="s">
        <v>149</v>
      </c>
      <c r="D20" s="130" t="s">
        <v>158</v>
      </c>
      <c r="E20" s="130" t="s">
        <v>104</v>
      </c>
      <c r="F20" s="130" t="s">
        <v>159</v>
      </c>
      <c r="G20" s="130" t="s">
        <v>152</v>
      </c>
      <c r="H20" s="130" t="s">
        <v>152</v>
      </c>
      <c r="I20" s="130" t="s">
        <v>104</v>
      </c>
      <c r="J20" s="130" t="s">
        <v>56</v>
      </c>
      <c r="K20" s="130" t="s">
        <v>155</v>
      </c>
      <c r="L20" s="130" t="s">
        <v>155</v>
      </c>
      <c r="M20" s="130" t="s">
        <v>157</v>
      </c>
      <c r="N20" s="130" t="s">
        <v>157</v>
      </c>
      <c r="O20" s="131" t="s">
        <v>149</v>
      </c>
    </row>
    <row r="21" spans="1:15" s="129" customFormat="1" ht="24.75" customHeight="1">
      <c r="A21" s="130" t="s">
        <v>159</v>
      </c>
      <c r="B21" s="130" t="s">
        <v>159</v>
      </c>
      <c r="C21" s="131" t="s">
        <v>155</v>
      </c>
      <c r="D21" s="130" t="s">
        <v>155</v>
      </c>
      <c r="E21" s="130" t="s">
        <v>56</v>
      </c>
      <c r="F21" s="130" t="s">
        <v>160</v>
      </c>
      <c r="G21" s="130" t="s">
        <v>155</v>
      </c>
      <c r="H21" s="130" t="s">
        <v>155</v>
      </c>
      <c r="I21" s="130" t="s">
        <v>56</v>
      </c>
      <c r="J21" s="130" t="s">
        <v>57</v>
      </c>
      <c r="K21" s="130" t="s">
        <v>157</v>
      </c>
      <c r="L21" s="130" t="s">
        <v>157</v>
      </c>
      <c r="M21" s="130" t="s">
        <v>159</v>
      </c>
      <c r="N21" s="130" t="s">
        <v>159</v>
      </c>
      <c r="O21" s="131" t="s">
        <v>155</v>
      </c>
    </row>
    <row r="22" spans="1:15" s="129" customFormat="1" ht="24.75" customHeight="1">
      <c r="A22" s="130" t="s">
        <v>160</v>
      </c>
      <c r="B22" s="130" t="s">
        <v>160</v>
      </c>
      <c r="C22" s="131" t="s">
        <v>157</v>
      </c>
      <c r="D22" s="130" t="s">
        <v>157</v>
      </c>
      <c r="E22" s="130" t="s">
        <v>57</v>
      </c>
      <c r="F22" s="130" t="s">
        <v>161</v>
      </c>
      <c r="G22" s="130" t="s">
        <v>157</v>
      </c>
      <c r="H22" s="130" t="s">
        <v>157</v>
      </c>
      <c r="I22" s="130" t="s">
        <v>57</v>
      </c>
      <c r="J22" s="130" t="s">
        <v>105</v>
      </c>
      <c r="K22" s="130" t="s">
        <v>159</v>
      </c>
      <c r="L22" s="130" t="s">
        <v>159</v>
      </c>
      <c r="M22" s="130" t="s">
        <v>160</v>
      </c>
      <c r="N22" s="130" t="s">
        <v>160</v>
      </c>
      <c r="O22" s="131" t="s">
        <v>157</v>
      </c>
    </row>
    <row r="23" spans="1:15" s="129" customFormat="1" ht="24.75" customHeight="1">
      <c r="A23" s="130" t="s">
        <v>161</v>
      </c>
      <c r="B23" s="130" t="s">
        <v>161</v>
      </c>
      <c r="C23" s="131" t="s">
        <v>161</v>
      </c>
      <c r="D23" s="130" t="s">
        <v>160</v>
      </c>
      <c r="E23" s="130" t="s">
        <v>106</v>
      </c>
      <c r="F23" s="130" t="s">
        <v>162</v>
      </c>
      <c r="G23" s="130" t="s">
        <v>161</v>
      </c>
      <c r="H23" s="130" t="s">
        <v>161</v>
      </c>
      <c r="I23" s="130" t="s">
        <v>107</v>
      </c>
      <c r="J23" s="130" t="s">
        <v>107</v>
      </c>
      <c r="K23" s="130" t="s">
        <v>161</v>
      </c>
      <c r="L23" s="130" t="s">
        <v>161</v>
      </c>
      <c r="M23" s="130" t="s">
        <v>161</v>
      </c>
      <c r="N23" s="130" t="s">
        <v>161</v>
      </c>
      <c r="O23" s="131" t="s">
        <v>161</v>
      </c>
    </row>
    <row r="24" spans="1:15" s="129" customFormat="1" ht="24.75" customHeight="1" thickBot="1">
      <c r="A24" s="132" t="s">
        <v>164</v>
      </c>
      <c r="B24" s="132" t="s">
        <v>164</v>
      </c>
      <c r="C24" s="133" t="s">
        <v>164</v>
      </c>
      <c r="D24" s="132" t="s">
        <v>161</v>
      </c>
      <c r="E24" s="132" t="s">
        <v>58</v>
      </c>
      <c r="F24" s="132" t="s">
        <v>163</v>
      </c>
      <c r="G24" s="132" t="s">
        <v>163</v>
      </c>
      <c r="H24" s="132" t="s">
        <v>163</v>
      </c>
      <c r="I24" s="132" t="s">
        <v>58</v>
      </c>
      <c r="J24" s="132" t="s">
        <v>58</v>
      </c>
      <c r="K24" s="132" t="s">
        <v>164</v>
      </c>
      <c r="L24" s="132" t="s">
        <v>164</v>
      </c>
      <c r="M24" s="132" t="s">
        <v>164</v>
      </c>
      <c r="N24" s="132" t="s">
        <v>164</v>
      </c>
      <c r="O24" s="133" t="s">
        <v>164</v>
      </c>
    </row>
    <row r="25" spans="1:15" ht="24.75" customHeight="1" thickBot="1">
      <c r="A25" s="126"/>
      <c r="B25" s="126"/>
      <c r="C25" s="126"/>
      <c r="D25" s="126" t="s">
        <v>165</v>
      </c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</row>
    <row r="26" spans="1:15" ht="24.75" customHeight="1">
      <c r="A26" s="134" t="s">
        <v>169</v>
      </c>
      <c r="B26" s="134" t="s">
        <v>169</v>
      </c>
      <c r="C26" s="127" t="s">
        <v>170</v>
      </c>
      <c r="D26" s="127" t="s">
        <v>166</v>
      </c>
      <c r="E26" s="127" t="s">
        <v>166</v>
      </c>
      <c r="F26" s="127" t="s">
        <v>167</v>
      </c>
      <c r="G26" s="127" t="s">
        <v>167</v>
      </c>
      <c r="H26" s="127" t="s">
        <v>168</v>
      </c>
      <c r="I26" s="127" t="s">
        <v>169</v>
      </c>
      <c r="J26" s="127" t="s">
        <v>169</v>
      </c>
      <c r="K26" s="127" t="s">
        <v>169</v>
      </c>
      <c r="L26" s="127" t="s">
        <v>169</v>
      </c>
      <c r="M26" s="134" t="s">
        <v>169</v>
      </c>
      <c r="N26" s="134" t="s">
        <v>169</v>
      </c>
      <c r="O26" s="127" t="s">
        <v>170</v>
      </c>
    </row>
    <row r="27" spans="1:15" ht="24.75" customHeight="1">
      <c r="A27" s="135" t="s">
        <v>175</v>
      </c>
      <c r="B27" s="135" t="s">
        <v>175</v>
      </c>
      <c r="C27" s="130" t="s">
        <v>175</v>
      </c>
      <c r="D27" s="130" t="s">
        <v>171</v>
      </c>
      <c r="E27" s="130" t="s">
        <v>167</v>
      </c>
      <c r="F27" s="130" t="s">
        <v>108</v>
      </c>
      <c r="G27" s="130" t="s">
        <v>108</v>
      </c>
      <c r="H27" s="130" t="s">
        <v>172</v>
      </c>
      <c r="I27" s="130" t="s">
        <v>173</v>
      </c>
      <c r="J27" s="130" t="s">
        <v>173</v>
      </c>
      <c r="K27" s="130" t="s">
        <v>174</v>
      </c>
      <c r="L27" s="130" t="s">
        <v>174</v>
      </c>
      <c r="M27" s="135" t="s">
        <v>175</v>
      </c>
      <c r="N27" s="135" t="s">
        <v>175</v>
      </c>
      <c r="O27" s="130" t="s">
        <v>175</v>
      </c>
    </row>
    <row r="28" spans="1:15" ht="24.75" customHeight="1">
      <c r="A28" s="135" t="s">
        <v>181</v>
      </c>
      <c r="B28" s="135" t="s">
        <v>181</v>
      </c>
      <c r="C28" s="130" t="s">
        <v>181</v>
      </c>
      <c r="D28" s="130" t="s">
        <v>176</v>
      </c>
      <c r="E28" s="130" t="s">
        <v>174</v>
      </c>
      <c r="F28" s="130" t="s">
        <v>109</v>
      </c>
      <c r="G28" s="130" t="s">
        <v>177</v>
      </c>
      <c r="H28" s="130" t="s">
        <v>177</v>
      </c>
      <c r="I28" s="130" t="s">
        <v>178</v>
      </c>
      <c r="J28" s="130" t="s">
        <v>179</v>
      </c>
      <c r="K28" s="130" t="s">
        <v>180</v>
      </c>
      <c r="L28" s="130" t="s">
        <v>180</v>
      </c>
      <c r="M28" s="135" t="s">
        <v>181</v>
      </c>
      <c r="N28" s="135" t="s">
        <v>181</v>
      </c>
      <c r="O28" s="130" t="s">
        <v>181</v>
      </c>
    </row>
    <row r="29" spans="1:15" ht="24.75" customHeight="1">
      <c r="A29" s="135" t="s">
        <v>187</v>
      </c>
      <c r="B29" s="135" t="s">
        <v>182</v>
      </c>
      <c r="C29" s="130" t="s">
        <v>188</v>
      </c>
      <c r="D29" s="130" t="s">
        <v>182</v>
      </c>
      <c r="E29" s="130" t="s">
        <v>183</v>
      </c>
      <c r="F29" s="130" t="s">
        <v>184</v>
      </c>
      <c r="G29" s="130" t="s">
        <v>109</v>
      </c>
      <c r="H29" s="130" t="s">
        <v>185</v>
      </c>
      <c r="I29" s="130" t="s">
        <v>185</v>
      </c>
      <c r="J29" s="130" t="s">
        <v>186</v>
      </c>
      <c r="K29" s="130" t="s">
        <v>183</v>
      </c>
      <c r="L29" s="130" t="s">
        <v>183</v>
      </c>
      <c r="M29" s="135" t="s">
        <v>187</v>
      </c>
      <c r="N29" s="135" t="s">
        <v>182</v>
      </c>
      <c r="O29" s="130" t="s">
        <v>188</v>
      </c>
    </row>
    <row r="30" spans="1:15" ht="24.75" customHeight="1">
      <c r="A30" s="135" t="s">
        <v>197</v>
      </c>
      <c r="B30" s="135" t="s">
        <v>197</v>
      </c>
      <c r="C30" s="130" t="s">
        <v>198</v>
      </c>
      <c r="D30" s="130" t="s">
        <v>189</v>
      </c>
      <c r="E30" s="130" t="s">
        <v>190</v>
      </c>
      <c r="F30" s="130" t="s">
        <v>191</v>
      </c>
      <c r="G30" s="130" t="s">
        <v>192</v>
      </c>
      <c r="H30" s="130" t="s">
        <v>193</v>
      </c>
      <c r="I30" s="130" t="s">
        <v>194</v>
      </c>
      <c r="J30" s="130" t="s">
        <v>195</v>
      </c>
      <c r="K30" s="130" t="s">
        <v>196</v>
      </c>
      <c r="L30" s="130" t="s">
        <v>196</v>
      </c>
      <c r="M30" s="135" t="s">
        <v>197</v>
      </c>
      <c r="N30" s="135" t="s">
        <v>197</v>
      </c>
      <c r="O30" s="130" t="s">
        <v>198</v>
      </c>
    </row>
    <row r="31" spans="1:15" ht="24.75" customHeight="1">
      <c r="A31" s="135" t="s">
        <v>204</v>
      </c>
      <c r="B31" s="135" t="s">
        <v>204</v>
      </c>
      <c r="C31" s="130" t="s">
        <v>189</v>
      </c>
      <c r="D31" s="130" t="s">
        <v>199</v>
      </c>
      <c r="E31" s="130" t="s">
        <v>200</v>
      </c>
      <c r="F31" s="130" t="s">
        <v>201</v>
      </c>
      <c r="G31" s="130" t="s">
        <v>110</v>
      </c>
      <c r="H31" s="130" t="s">
        <v>192</v>
      </c>
      <c r="I31" s="130" t="s">
        <v>192</v>
      </c>
      <c r="J31" s="130" t="s">
        <v>202</v>
      </c>
      <c r="K31" s="130" t="s">
        <v>203</v>
      </c>
      <c r="L31" s="130" t="s">
        <v>202</v>
      </c>
      <c r="M31" s="135" t="s">
        <v>204</v>
      </c>
      <c r="N31" s="135" t="s">
        <v>204</v>
      </c>
      <c r="O31" s="130" t="s">
        <v>189</v>
      </c>
    </row>
    <row r="32" spans="1:15" ht="24.75" customHeight="1">
      <c r="A32" s="135" t="s">
        <v>199</v>
      </c>
      <c r="B32" s="135" t="s">
        <v>199</v>
      </c>
      <c r="C32" s="130" t="s">
        <v>211</v>
      </c>
      <c r="D32" s="130" t="s">
        <v>205</v>
      </c>
      <c r="E32" s="130" t="s">
        <v>206</v>
      </c>
      <c r="F32" s="130" t="s">
        <v>206</v>
      </c>
      <c r="G32" s="130" t="s">
        <v>111</v>
      </c>
      <c r="H32" s="130" t="s">
        <v>184</v>
      </c>
      <c r="I32" s="130" t="s">
        <v>207</v>
      </c>
      <c r="J32" s="130" t="s">
        <v>208</v>
      </c>
      <c r="K32" s="130" t="s">
        <v>209</v>
      </c>
      <c r="L32" s="130" t="s">
        <v>210</v>
      </c>
      <c r="M32" s="135" t="s">
        <v>199</v>
      </c>
      <c r="N32" s="135" t="s">
        <v>199</v>
      </c>
      <c r="O32" s="130" t="s">
        <v>211</v>
      </c>
    </row>
    <row r="33" spans="1:15" ht="24.75" customHeight="1">
      <c r="A33" s="135" t="s">
        <v>200</v>
      </c>
      <c r="B33" s="135" t="s">
        <v>200</v>
      </c>
      <c r="C33" s="130" t="s">
        <v>199</v>
      </c>
      <c r="D33" s="130" t="s">
        <v>206</v>
      </c>
      <c r="E33" s="130" t="s">
        <v>212</v>
      </c>
      <c r="F33" s="130" t="s">
        <v>212</v>
      </c>
      <c r="G33" s="130" t="s">
        <v>112</v>
      </c>
      <c r="H33" s="130" t="s">
        <v>213</v>
      </c>
      <c r="I33" s="130" t="s">
        <v>213</v>
      </c>
      <c r="J33" s="130" t="s">
        <v>214</v>
      </c>
      <c r="K33" s="130" t="s">
        <v>215</v>
      </c>
      <c r="L33" s="130" t="s">
        <v>113</v>
      </c>
      <c r="M33" s="135" t="s">
        <v>200</v>
      </c>
      <c r="N33" s="135" t="s">
        <v>200</v>
      </c>
      <c r="O33" s="130" t="s">
        <v>199</v>
      </c>
    </row>
    <row r="34" spans="1:28" ht="24.75" customHeight="1">
      <c r="A34" s="135" t="s">
        <v>212</v>
      </c>
      <c r="B34" s="135" t="s">
        <v>212</v>
      </c>
      <c r="C34" s="130" t="s">
        <v>218</v>
      </c>
      <c r="D34" s="130" t="s">
        <v>212</v>
      </c>
      <c r="E34" s="130" t="s">
        <v>216</v>
      </c>
      <c r="F34" s="130" t="s">
        <v>216</v>
      </c>
      <c r="G34" s="130" t="s">
        <v>212</v>
      </c>
      <c r="H34" s="130" t="s">
        <v>217</v>
      </c>
      <c r="I34" s="130" t="s">
        <v>212</v>
      </c>
      <c r="J34" s="130" t="s">
        <v>212</v>
      </c>
      <c r="K34" s="130" t="s">
        <v>212</v>
      </c>
      <c r="L34" s="130" t="s">
        <v>212</v>
      </c>
      <c r="M34" s="135" t="s">
        <v>212</v>
      </c>
      <c r="N34" s="135" t="s">
        <v>212</v>
      </c>
      <c r="O34" s="130" t="s">
        <v>218</v>
      </c>
      <c r="S34" s="136"/>
      <c r="T34" s="136"/>
      <c r="U34" s="136"/>
      <c r="V34" s="137"/>
      <c r="W34" s="137"/>
      <c r="X34" s="137"/>
      <c r="Y34" s="138"/>
      <c r="Z34" s="136"/>
      <c r="AA34" s="136"/>
      <c r="AB34" s="136"/>
    </row>
    <row r="35" spans="1:15" ht="24.75" customHeight="1" thickBot="1">
      <c r="A35" s="139" t="s">
        <v>219</v>
      </c>
      <c r="B35" s="139" t="s">
        <v>219</v>
      </c>
      <c r="C35" s="132" t="s">
        <v>219</v>
      </c>
      <c r="D35" s="132" t="s">
        <v>219</v>
      </c>
      <c r="E35" s="132" t="s">
        <v>220</v>
      </c>
      <c r="F35" s="132" t="s">
        <v>220</v>
      </c>
      <c r="G35" s="132" t="s">
        <v>221</v>
      </c>
      <c r="H35" s="132" t="s">
        <v>222</v>
      </c>
      <c r="I35" s="132" t="s">
        <v>223</v>
      </c>
      <c r="J35" s="132" t="s">
        <v>223</v>
      </c>
      <c r="K35" s="132" t="s">
        <v>219</v>
      </c>
      <c r="L35" s="132" t="s">
        <v>219</v>
      </c>
      <c r="M35" s="139" t="s">
        <v>219</v>
      </c>
      <c r="N35" s="139" t="s">
        <v>219</v>
      </c>
      <c r="O35" s="132" t="s">
        <v>219</v>
      </c>
    </row>
    <row r="36" spans="1:15" ht="24.75" customHeight="1">
      <c r="A36" s="141"/>
      <c r="B36" s="141"/>
      <c r="C36" s="141"/>
      <c r="D36" s="140" t="s">
        <v>224</v>
      </c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</row>
    <row r="37" spans="1:15" ht="24.75" customHeight="1">
      <c r="A37" s="141"/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</row>
    <row r="38" spans="1:15" ht="24.75" customHeight="1">
      <c r="A38" s="141"/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</row>
    <row r="39" spans="1:15" ht="24.75" customHeight="1">
      <c r="A39" s="141"/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</row>
    <row r="40" spans="1:15" ht="24.75" customHeight="1">
      <c r="A40" s="141"/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</row>
  </sheetData>
  <sheetProtection/>
  <printOptions/>
  <pageMargins left="0.5905511811023623" right="0" top="0.984251968503937" bottom="0.3937007874015748" header="0.5118110236220472" footer="0.5118110236220472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大阪府中央卸売市場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管理部総務課</dc:creator>
  <cp:keywords/>
  <dc:description/>
  <cp:lastModifiedBy>Administrator</cp:lastModifiedBy>
  <cp:lastPrinted>2020-10-21T23:26:51Z</cp:lastPrinted>
  <dcterms:created xsi:type="dcterms:W3CDTF">2001-03-05T05:18:34Z</dcterms:created>
  <dcterms:modified xsi:type="dcterms:W3CDTF">2020-10-21T23:28:40Z</dcterms:modified>
  <cp:category/>
  <cp:version/>
  <cp:contentType/>
  <cp:contentStatus/>
</cp:coreProperties>
</file>